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График" sheetId="1" r:id="rId1"/>
    <sheet name="Обработка" sheetId="2" state="hidden" r:id="rId2"/>
    <sheet name="Данные" sheetId="3" state="hidden" r:id="rId3"/>
    <sheet name="ГрафикДох" sheetId="4" state="hidden" r:id="rId4"/>
    <sheet name="ОбработкаДох" sheetId="5" state="hidden" r:id="rId5"/>
    <sheet name="ДанныеДох" sheetId="6" state="hidden" r:id="rId6"/>
  </sheets>
  <definedNames>
    <definedName name="_xlnm._FilterDatabase" localSheetId="2" hidden="1">Данные!$A$1:$H$31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/>
  <c r="C15" i="6" l="1"/>
  <c r="C14"/>
  <c r="C13"/>
  <c r="C12"/>
  <c r="C11"/>
  <c r="C10"/>
  <c r="C9"/>
  <c r="C8"/>
  <c r="C7"/>
  <c r="C6"/>
  <c r="C1" i="5"/>
  <c r="B8"/>
  <c r="C6" l="1"/>
  <c r="D6" i="4" s="1"/>
  <c r="B1" i="5"/>
  <c r="B2"/>
  <c r="B4"/>
  <c r="B6"/>
  <c r="C3"/>
  <c r="C5"/>
  <c r="B3"/>
  <c r="B5"/>
  <c r="C2"/>
  <c r="C4"/>
  <c r="B6" i="4"/>
  <c r="B5"/>
  <c r="B4"/>
  <c r="B3"/>
  <c r="B2"/>
  <c r="D1"/>
  <c r="C3" i="3"/>
  <c r="C6"/>
  <c r="C9"/>
  <c r="C12"/>
  <c r="C15"/>
  <c r="C18"/>
  <c r="C21"/>
  <c r="C24"/>
  <c r="C27"/>
  <c r="C30"/>
  <c r="C33"/>
  <c r="C35" s="1"/>
  <c r="C4"/>
  <c r="F4" i="5" l="1"/>
  <c r="E4"/>
  <c r="F6"/>
  <c r="E6"/>
  <c r="F2"/>
  <c r="E2"/>
  <c r="F3"/>
  <c r="E3"/>
  <c r="F5"/>
  <c r="E5"/>
  <c r="D2" i="4"/>
  <c r="D5"/>
  <c r="C6"/>
  <c r="C2"/>
  <c r="D3"/>
  <c r="C3"/>
  <c r="D4"/>
  <c r="C4"/>
  <c r="C5"/>
  <c r="D33" i="3"/>
  <c r="D39" s="1"/>
  <c r="E31" l="1"/>
  <c r="E30"/>
  <c r="E29"/>
  <c r="C31" s="1"/>
  <c r="E28"/>
  <c r="E27"/>
  <c r="E26"/>
  <c r="C28" s="1"/>
  <c r="E25"/>
  <c r="E24"/>
  <c r="E23"/>
  <c r="C25" s="1"/>
  <c r="E22"/>
  <c r="E21"/>
  <c r="E20"/>
  <c r="C22" s="1"/>
  <c r="E19"/>
  <c r="E18"/>
  <c r="E17"/>
  <c r="C19" s="1"/>
  <c r="E16"/>
  <c r="E15"/>
  <c r="E14"/>
  <c r="C16" s="1"/>
  <c r="E13"/>
  <c r="E12"/>
  <c r="E11"/>
  <c r="C13" s="1"/>
  <c r="E10"/>
  <c r="E9"/>
  <c r="E8"/>
  <c r="C10" s="1"/>
  <c r="E7"/>
  <c r="E6"/>
  <c r="D35" s="1"/>
  <c r="D41" s="1"/>
  <c r="E5"/>
  <c r="E4"/>
  <c r="E3"/>
  <c r="E2"/>
  <c r="C7" l="1"/>
  <c r="D34"/>
  <c r="D40" s="1"/>
  <c r="A4" i="1"/>
  <c r="A5"/>
  <c r="A6"/>
  <c r="A7"/>
  <c r="A8"/>
  <c r="A9"/>
  <c r="A10"/>
  <c r="A11"/>
  <c r="A12"/>
  <c r="A3"/>
  <c r="C3" i="2"/>
  <c r="B10" l="1"/>
  <c r="B8"/>
  <c r="B4"/>
  <c r="B2"/>
  <c r="C10"/>
  <c r="C8"/>
  <c r="C6"/>
  <c r="C4"/>
  <c r="C2"/>
  <c r="B6"/>
  <c r="B11"/>
  <c r="B9"/>
  <c r="B7"/>
  <c r="B5"/>
  <c r="B3"/>
  <c r="E3" s="1"/>
  <c r="C11"/>
  <c r="C9"/>
  <c r="C7"/>
  <c r="C5"/>
  <c r="E6" l="1"/>
  <c r="E9"/>
  <c r="E2"/>
  <c r="G5"/>
  <c r="F5"/>
  <c r="C7" i="1"/>
  <c r="F6" i="2"/>
  <c r="G6"/>
  <c r="E11"/>
  <c r="E4"/>
  <c r="G3"/>
  <c r="C5" i="1"/>
  <c r="G4" i="2"/>
  <c r="F4"/>
  <c r="F3"/>
  <c r="G9"/>
  <c r="F9"/>
  <c r="F2"/>
  <c r="G2"/>
  <c r="C11" i="1"/>
  <c r="F10" i="2"/>
  <c r="G10"/>
  <c r="E7"/>
  <c r="E10"/>
  <c r="C12" i="1"/>
  <c r="G11" i="2"/>
  <c r="F11"/>
  <c r="C8" i="1"/>
  <c r="G7" i="2"/>
  <c r="F7"/>
  <c r="C9" i="1"/>
  <c r="G8" i="2"/>
  <c r="F8"/>
  <c r="E5"/>
  <c r="E8"/>
  <c r="D2"/>
  <c r="B8" i="1"/>
  <c r="B6"/>
  <c r="B7"/>
  <c r="B4"/>
  <c r="B5"/>
  <c r="B10"/>
  <c r="B3"/>
  <c r="B11"/>
  <c r="C3"/>
  <c r="B12"/>
  <c r="C10"/>
  <c r="C6"/>
  <c r="B9"/>
  <c r="C4"/>
  <c r="D6" i="2"/>
  <c r="D5"/>
  <c r="D10"/>
  <c r="D7"/>
  <c r="D8"/>
  <c r="D11"/>
  <c r="D3"/>
  <c r="D4"/>
  <c r="D9"/>
  <c r="C13" i="1" l="1"/>
  <c r="B13"/>
</calcChain>
</file>

<file path=xl/sharedStrings.xml><?xml version="1.0" encoding="utf-8"?>
<sst xmlns="http://schemas.openxmlformats.org/spreadsheetml/2006/main" count="116" uniqueCount="44">
  <si>
    <t>Торговый</t>
  </si>
  <si>
    <t>План</t>
  </si>
  <si>
    <t>Факт график</t>
  </si>
  <si>
    <t>Меньше плана</t>
  </si>
  <si>
    <t>Больше плана</t>
  </si>
  <si>
    <t>Дата</t>
  </si>
  <si>
    <t>Месяц</t>
  </si>
  <si>
    <t>Шар</t>
  </si>
  <si>
    <t>2020 год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</si>
  <si>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</si>
  <si>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</si>
  <si>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</si>
  <si>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</si>
  <si>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</si>
  <si>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</si>
  <si>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</si>
  <si>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</si>
  <si>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</si>
  <si>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План предыдущего года</t>
  </si>
  <si>
    <t>Расходы</t>
  </si>
  <si>
    <t>План предыдущего года
(тыс.руб.)</t>
  </si>
  <si>
    <t>Всего расходов</t>
  </si>
  <si>
    <t>УСЛОВНО УТВЕРЖДЕННЫЕ РАСХОДЫ</t>
  </si>
  <si>
    <t>Рост или снижение показателей плана расходов по сравнению с планом предыдущего года</t>
  </si>
  <si>
    <t>KPI по отделам</t>
  </si>
  <si>
    <t>2019 год</t>
  </si>
  <si>
    <t>KPI по отделам-размер</t>
  </si>
  <si>
    <t>Категория A-отступ</t>
  </si>
  <si>
    <t>Категория B-отступ</t>
  </si>
  <si>
    <t>Налоговые доходы</t>
  </si>
  <si>
    <t>Неналоговые доходы</t>
  </si>
  <si>
    <t>Безвозмездные поступления из областного бюджета</t>
  </si>
  <si>
    <t>Прочие безвозмездные поступления</t>
  </si>
  <si>
    <t>Всего доходов</t>
  </si>
  <si>
    <t>KPI-1</t>
  </si>
  <si>
    <t>KPI-2</t>
  </si>
  <si>
    <t>KPI-3</t>
  </si>
  <si>
    <t>KPI-4</t>
  </si>
  <si>
    <t>KPI-5</t>
  </si>
  <si>
    <t>2021 год</t>
  </si>
  <si>
    <t>2022 год</t>
  </si>
  <si>
    <t>Доходы</t>
  </si>
  <si>
    <t>Бюджет муниципального образования Ясненский городской округ 
на 2020 год и на плановый период 2021 и 2022 годов</t>
  </si>
  <si>
    <t>Выбери год для получения информации: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</si>
</sst>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1"/>
      <scheme val="minor"/>
    </font>
    <font>
      <u/>
      <sz val="16"/>
      <color theme="10"/>
      <name val="Calibri"/>
      <family val="2"/>
      <charset val="1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8"/>
      <name val="Segoe UI"/>
      <family val="2"/>
      <charset val="204"/>
    </font>
    <font>
      <sz val="11"/>
      <color indexed="9"/>
      <name val="Calibri"/>
      <family val="2"/>
      <charset val="204"/>
      <scheme val="minor"/>
    </font>
    <font>
      <sz val="10"/>
      <color indexed="8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4" tint="-0.499984740745262"/>
      <name val="Calibri"/>
      <family val="2"/>
      <charset val="204"/>
      <scheme val="minor"/>
    </font>
    <font>
      <sz val="30"/>
      <color theme="2"/>
      <name val="Calibri"/>
      <family val="2"/>
      <charset val="1"/>
      <scheme val="minor"/>
    </font>
    <font>
      <b/>
      <sz val="16"/>
      <color theme="2"/>
      <name val="Calibri"/>
      <family val="2"/>
      <charset val="204"/>
      <scheme val="minor"/>
    </font>
    <font>
      <b/>
      <sz val="15"/>
      <color rgb="FFC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2020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gradientFill degree="270">
        <stop position="0">
          <color rgb="FF7030A0"/>
        </stop>
        <stop position="1">
          <color rgb="FF3C1A56"/>
        </stop>
      </gradientFill>
    </fill>
    <fill>
      <patternFill patternType="solid">
        <fgColor indexed="3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4506668294322"/>
      </bottom>
      <diagonal/>
    </border>
    <border>
      <left/>
      <right/>
      <top style="thin">
        <color indexed="22"/>
      </top>
      <bottom style="thin">
        <color rgb="FFB400B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4" tint="0.39994506668294322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1" applyNumberFormat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6" fillId="0" borderId="0" xfId="0" applyFont="1" applyAlignment="1">
      <alignment horizontal="right"/>
    </xf>
    <xf numFmtId="0" fontId="3" fillId="0" borderId="2" xfId="1" applyNumberFormat="1" applyFont="1" applyFill="1" applyBorder="1" applyAlignment="1">
      <alignment horizontal="center" vertical="center"/>
    </xf>
    <xf numFmtId="9" fontId="0" fillId="0" borderId="0" xfId="3" applyFont="1"/>
    <xf numFmtId="9" fontId="3" fillId="0" borderId="1" xfId="3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5" fillId="0" borderId="0" xfId="2" applyFont="1" applyAlignment="1"/>
    <xf numFmtId="0" fontId="3" fillId="8" borderId="1" xfId="1" applyNumberFormat="1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left" vertical="top"/>
    </xf>
    <xf numFmtId="164" fontId="9" fillId="4" borderId="3" xfId="1" applyNumberFormat="1" applyFont="1" applyFill="1" applyBorder="1" applyAlignment="1">
      <alignment horizontal="right" vertical="center"/>
    </xf>
    <xf numFmtId="0" fontId="0" fillId="9" borderId="0" xfId="0" applyFill="1"/>
    <xf numFmtId="0" fontId="1" fillId="9" borderId="3" xfId="0" applyFont="1" applyFill="1" applyBorder="1" applyAlignment="1">
      <alignment horizontal="center" vertical="top" wrapText="1"/>
    </xf>
    <xf numFmtId="164" fontId="3" fillId="9" borderId="4" xfId="1" applyNumberFormat="1" applyFont="1" applyFill="1" applyBorder="1" applyAlignment="1">
      <alignment horizontal="right" vertical="center"/>
    </xf>
    <xf numFmtId="164" fontId="3" fillId="9" borderId="1" xfId="1" applyNumberFormat="1" applyFont="1" applyFill="1" applyBorder="1" applyAlignment="1">
      <alignment horizontal="right" vertical="center"/>
    </xf>
    <xf numFmtId="164" fontId="3" fillId="9" borderId="5" xfId="1" applyNumberFormat="1" applyFont="1" applyFill="1" applyBorder="1" applyAlignment="1">
      <alignment horizontal="right" vertical="center"/>
    </xf>
    <xf numFmtId="0" fontId="6" fillId="9" borderId="0" xfId="0" applyFont="1" applyFill="1" applyAlignment="1">
      <alignment horizontal="right"/>
    </xf>
    <xf numFmtId="0" fontId="12" fillId="1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3" applyNumberFormat="1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14" fillId="9" borderId="0" xfId="0" applyFont="1" applyFill="1"/>
    <xf numFmtId="0" fontId="14" fillId="9" borderId="3" xfId="0" applyFont="1" applyFill="1" applyBorder="1" applyAlignment="1">
      <alignment horizontal="center" vertical="top" wrapText="1"/>
    </xf>
    <xf numFmtId="0" fontId="15" fillId="9" borderId="4" xfId="1" applyNumberFormat="1" applyFont="1" applyFill="1" applyBorder="1" applyAlignment="1">
      <alignment horizontal="left" vertical="top"/>
    </xf>
    <xf numFmtId="0" fontId="18" fillId="9" borderId="6" xfId="1" applyNumberFormat="1" applyFont="1" applyFill="1" applyBorder="1" applyAlignment="1" applyProtection="1">
      <alignment horizontal="center" vertical="center"/>
      <protection locked="0"/>
    </xf>
    <xf numFmtId="0" fontId="5" fillId="9" borderId="0" xfId="2" applyFont="1" applyFill="1" applyAlignment="1">
      <alignment horizontal="left"/>
    </xf>
    <xf numFmtId="0" fontId="16" fillId="12" borderId="0" xfId="0" applyFont="1" applyFill="1" applyAlignment="1">
      <alignment horizontal="center" vertical="top" wrapText="1"/>
    </xf>
    <xf numFmtId="0" fontId="10" fillId="9" borderId="0" xfId="0" applyFont="1" applyFill="1" applyBorder="1" applyAlignment="1">
      <alignment horizontal="center" vertical="top" wrapText="1"/>
    </xf>
    <xf numFmtId="0" fontId="17" fillId="13" borderId="9" xfId="0" applyFont="1" applyFill="1" applyBorder="1" applyAlignment="1">
      <alignment horizontal="left" vertical="center"/>
    </xf>
    <xf numFmtId="0" fontId="17" fillId="13" borderId="10" xfId="0" applyFont="1" applyFill="1" applyBorder="1" applyAlignment="1">
      <alignment horizontal="left" vertical="center"/>
    </xf>
    <xf numFmtId="0" fontId="5" fillId="0" borderId="0" xfId="2" applyFont="1" applyAlignment="1">
      <alignment horizontal="left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2" defaultPivotStyle="PivotStyleLight16"/>
  <colors>
    <mruColors>
      <color rgb="FFFFFFFF"/>
      <color rgb="FF009999"/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0.995524031106926"/>
          <c:h val="0.69999647859930203"/>
        </c:manualLayout>
      </c:layout>
      <c:barChart>
        <c:barDir val="col"/>
        <c:grouping val="stacked"/>
        <c:ser>
          <c:idx val="1"/>
          <c:order val="1"/>
          <c:tx>
            <c:strRef>
              <c:f>Обработка!$D$1</c:f>
              <c:strCache>
                <c:ptCount val="1"/>
                <c:pt idx="0">
                  <c:v>Факт график</c:v>
                </c:pt>
              </c:strCache>
            </c:strRef>
          </c:tx>
          <c:spPr>
            <a:gradFill flip="none" rotWithShape="1">
              <a:gsLst>
                <a:gs pos="0">
                  <a:srgbClr val="020202"/>
                </a:gs>
                <a:gs pos="100000">
                  <a:srgbClr val="009999"/>
                </a:gs>
              </a:gsLst>
              <a:lin ang="0" scaled="1"/>
              <a:tileRect/>
            </a:gradFill>
            <a:ln>
              <a:noFill/>
            </a:ln>
            <a:effectLst>
              <a:outerShdw blurRad="50800" dir="5400000" algn="ctr" rotWithShape="0">
                <a:srgbClr val="000000">
                  <a:alpha val="43137"/>
                </a:srgbClr>
              </a:outerShdw>
            </a:effectLst>
          </c:spPr>
          <c:cat>
            <c:strRef>
              <c:f>Обработка!$A$2:$A$11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БЕЗОПАСНОСТЬ И ПРАВООХРАНИТЕЛЬНАЯ ДЕЯТЕЛЬНОСТЬ</c:v>
                </c:pt>
                <c:pt idx="2">
                  <c:v>НАЦИОНАЛЬНАЯ ЭКОНОМИКА</c:v>
                </c:pt>
                <c:pt idx="3">
                  <c:v>ЖИЛИЩНО-КОММУНАЛЬНОЕ ХОЗЯЙСТВО</c:v>
                </c:pt>
                <c:pt idx="4">
                  <c:v>ОБРАЗОВАНИЕ</c:v>
                </c:pt>
                <c:pt idx="5">
                  <c:v>КУЛЬТУРА, КИНЕМАТОГРАФИЯ</c:v>
                </c:pt>
                <c:pt idx="6">
                  <c:v>СОЦИАЛЬНАЯ ПОЛИТИКА</c:v>
                </c:pt>
                <c:pt idx="7">
                  <c:v>ФИЗИЧЕСКАЯ КУЛЬТУРА И СПОРТ</c:v>
                </c:pt>
                <c:pt idx="8">
                  <c:v>ОБСЛУЖИВАНИЕ ГОСУДАРСТВЕННОГО И МУНИЦИПАЛЬНОГО ДОЛГА</c:v>
                </c:pt>
                <c:pt idx="9">
                  <c:v>УСЛОВНО УТВЕРЖДЕННЫЕ РАСХОДЫ</c:v>
                </c:pt>
              </c:strCache>
            </c:strRef>
          </c:cat>
          <c:val>
            <c:numRef>
              <c:f>Обработка!$D$2:$D$11</c:f>
              <c:numCache>
                <c:formatCode>General</c:formatCode>
                <c:ptCount val="10"/>
                <c:pt idx="0">
                  <c:v>90448.1</c:v>
                </c:pt>
                <c:pt idx="1">
                  <c:v>5865.4</c:v>
                </c:pt>
                <c:pt idx="2">
                  <c:v>18495.400000000001</c:v>
                </c:pt>
                <c:pt idx="3">
                  <c:v>60570.5</c:v>
                </c:pt>
                <c:pt idx="4">
                  <c:v>315295.40000000002</c:v>
                </c:pt>
                <c:pt idx="5">
                  <c:v>23976.2</c:v>
                </c:pt>
                <c:pt idx="6">
                  <c:v>31318.1</c:v>
                </c:pt>
                <c:pt idx="7">
                  <c:v>13854.6</c:v>
                </c:pt>
                <c:pt idx="8">
                  <c:v>33.1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Обработка!$E$1</c:f>
              <c:strCache>
                <c:ptCount val="1"/>
                <c:pt idx="0">
                  <c:v>Меньше плана</c:v>
                </c:pt>
              </c:strCache>
            </c:strRef>
          </c:tx>
          <c:spPr>
            <a:gradFill>
              <a:gsLst>
                <a:gs pos="0">
                  <a:srgbClr val="020202"/>
                </a:gs>
                <a:gs pos="100000">
                  <a:srgbClr val="FF0000"/>
                </a:gs>
              </a:gsLst>
              <a:lin ang="0" scaled="1"/>
            </a:gra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Обработка!$A$2:$A$11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БЕЗОПАСНОСТЬ И ПРАВООХРАНИТЕЛЬНАЯ ДЕЯТЕЛЬНОСТЬ</c:v>
                </c:pt>
                <c:pt idx="2">
                  <c:v>НАЦИОНАЛЬНАЯ ЭКОНОМИКА</c:v>
                </c:pt>
                <c:pt idx="3">
                  <c:v>ЖИЛИЩНО-КОММУНАЛЬНОЕ ХОЗЯЙСТВО</c:v>
                </c:pt>
                <c:pt idx="4">
                  <c:v>ОБРАЗОВАНИЕ</c:v>
                </c:pt>
                <c:pt idx="5">
                  <c:v>КУЛЬТУРА, КИНЕМАТОГРАФИЯ</c:v>
                </c:pt>
                <c:pt idx="6">
                  <c:v>СОЦИАЛЬНАЯ ПОЛИТИКА</c:v>
                </c:pt>
                <c:pt idx="7">
                  <c:v>ФИЗИЧЕСКАЯ КУЛЬТУРА И СПОРТ</c:v>
                </c:pt>
                <c:pt idx="8">
                  <c:v>ОБСЛУЖИВАНИЕ ГОСУДАРСТВЕННОГО И МУНИЦИПАЛЬНОГО ДОЛГА</c:v>
                </c:pt>
                <c:pt idx="9">
                  <c:v>УСЛОВНО УТВЕРЖДЕННЫЕ РАСХОДЫ</c:v>
                </c:pt>
              </c:strCache>
            </c:strRef>
          </c:cat>
          <c:val>
            <c:numRef>
              <c:f>Обработка!$E$2:$E$11</c:f>
              <c:numCache>
                <c:formatCode>General</c:formatCode>
                <c:ptCount val="10"/>
                <c:pt idx="0">
                  <c:v>14641.299999999988</c:v>
                </c:pt>
                <c:pt idx="1">
                  <c:v>#N/A</c:v>
                </c:pt>
                <c:pt idx="2">
                  <c:v>33544</c:v>
                </c:pt>
                <c:pt idx="3">
                  <c:v>#N/A</c:v>
                </c:pt>
                <c:pt idx="4">
                  <c:v>#N/A</c:v>
                </c:pt>
                <c:pt idx="5">
                  <c:v>1006</c:v>
                </c:pt>
                <c:pt idx="6">
                  <c:v>4231.3000000000029</c:v>
                </c:pt>
                <c:pt idx="7">
                  <c:v>5350.9999999999982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Обработка!$F$1</c:f>
              <c:strCache>
                <c:ptCount val="1"/>
                <c:pt idx="0">
                  <c:v>Больше плана</c:v>
                </c:pt>
              </c:strCache>
            </c:strRef>
          </c:tx>
          <c:spPr>
            <a:gradFill>
              <a:gsLst>
                <a:gs pos="0">
                  <a:srgbClr val="020202"/>
                </a:gs>
                <a:gs pos="100000">
                  <a:srgbClr val="00B050"/>
                </a:gs>
              </a:gsLst>
              <a:lin ang="0" scaled="1"/>
            </a:gra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Обработка!$A$2:$A$11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БЕЗОПАСНОСТЬ И ПРАВООХРАНИТЕЛЬНАЯ ДЕЯТЕЛЬНОСТЬ</c:v>
                </c:pt>
                <c:pt idx="2">
                  <c:v>НАЦИОНАЛЬНАЯ ЭКОНОМИКА</c:v>
                </c:pt>
                <c:pt idx="3">
                  <c:v>ЖИЛИЩНО-КОММУНАЛЬНОЕ ХОЗЯЙСТВО</c:v>
                </c:pt>
                <c:pt idx="4">
                  <c:v>ОБРАЗОВАНИЕ</c:v>
                </c:pt>
                <c:pt idx="5">
                  <c:v>КУЛЬТУРА, КИНЕМАТОГРАФИЯ</c:v>
                </c:pt>
                <c:pt idx="6">
                  <c:v>СОЦИАЛЬНАЯ ПОЛИТИКА</c:v>
                </c:pt>
                <c:pt idx="7">
                  <c:v>ФИЗИЧЕСКАЯ КУЛЬТУРА И СПОРТ</c:v>
                </c:pt>
                <c:pt idx="8">
                  <c:v>ОБСЛУЖИВАНИЕ ГОСУДАРСТВЕННОГО И МУНИЦИПАЛЬНОГО ДОЛГА</c:v>
                </c:pt>
                <c:pt idx="9">
                  <c:v>УСЛОВНО УТВЕРЖДЕННЫЕ РАСХОДЫ</c:v>
                </c:pt>
              </c:strCache>
            </c:strRef>
          </c:cat>
          <c:val>
            <c:numRef>
              <c:f>Обработка!$F$2:$F$11</c:f>
              <c:numCache>
                <c:formatCode>General</c:formatCode>
                <c:ptCount val="10"/>
                <c:pt idx="0">
                  <c:v>#N/A</c:v>
                </c:pt>
                <c:pt idx="1">
                  <c:v>973.70000000000073</c:v>
                </c:pt>
                <c:pt idx="2">
                  <c:v>#N/A</c:v>
                </c:pt>
                <c:pt idx="3">
                  <c:v>195556.1</c:v>
                </c:pt>
                <c:pt idx="4">
                  <c:v>81041.199999999953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26.9</c:v>
                </c:pt>
                <c:pt idx="9">
                  <c:v>#N/A</c:v>
                </c:pt>
              </c:numCache>
            </c:numRef>
          </c:val>
        </c:ser>
        <c:gapWidth val="0"/>
        <c:overlap val="100"/>
        <c:axId val="212554496"/>
        <c:axId val="212556032"/>
      </c:barChart>
      <c:lineChart>
        <c:grouping val="standard"/>
        <c:ser>
          <c:idx val="0"/>
          <c:order val="0"/>
          <c:tx>
            <c:strRef>
              <c:f>Обработка!$B$1</c:f>
              <c:strCache>
                <c:ptCount val="1"/>
                <c:pt idx="0">
                  <c:v>План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cat>
            <c:strRef>
              <c:f>Обработка!$A$2:$A$11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БЕЗОПАСНОСТЬ И ПРАВООХРАНИТЕЛЬНАЯ ДЕЯТЕЛЬНОСТЬ</c:v>
                </c:pt>
                <c:pt idx="2">
                  <c:v>НАЦИОНАЛЬНАЯ ЭКОНОМИКА</c:v>
                </c:pt>
                <c:pt idx="3">
                  <c:v>ЖИЛИЩНО-КОММУНАЛЬНОЕ ХОЗЯЙСТВО</c:v>
                </c:pt>
                <c:pt idx="4">
                  <c:v>ОБРАЗОВАНИЕ</c:v>
                </c:pt>
                <c:pt idx="5">
                  <c:v>КУЛЬТУРА, КИНЕМАТОГРАФИЯ</c:v>
                </c:pt>
                <c:pt idx="6">
                  <c:v>СОЦИАЛЬНАЯ ПОЛИТИКА</c:v>
                </c:pt>
                <c:pt idx="7">
                  <c:v>ФИЗИЧЕСКАЯ КУЛЬТУРА И СПОРТ</c:v>
                </c:pt>
                <c:pt idx="8">
                  <c:v>ОБСЛУЖИВАНИЕ ГОСУДАРСТВЕННОГО И МУНИЦИПАЛЬНОГО ДОЛГА</c:v>
                </c:pt>
                <c:pt idx="9">
                  <c:v>УСЛОВНО УТВЕРЖДЕННЫЕ РАСХОДЫ</c:v>
                </c:pt>
              </c:strCache>
            </c:strRef>
          </c:cat>
          <c:val>
            <c:numRef>
              <c:f>Обработка!$C$2:$C$11</c:f>
              <c:numCache>
                <c:formatCode>General</c:formatCode>
                <c:ptCount val="10"/>
                <c:pt idx="0">
                  <c:v>90448.1</c:v>
                </c:pt>
                <c:pt idx="1">
                  <c:v>6839.1</c:v>
                </c:pt>
                <c:pt idx="2">
                  <c:v>18495.400000000001</c:v>
                </c:pt>
                <c:pt idx="3">
                  <c:v>256126.6</c:v>
                </c:pt>
                <c:pt idx="4">
                  <c:v>396336.6</c:v>
                </c:pt>
                <c:pt idx="5">
                  <c:v>23976.2</c:v>
                </c:pt>
                <c:pt idx="6">
                  <c:v>31318.1</c:v>
                </c:pt>
                <c:pt idx="7">
                  <c:v>13854.6</c:v>
                </c:pt>
                <c:pt idx="8">
                  <c:v>60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Обработка!$G$1</c:f>
              <c:strCache>
                <c:ptCount val="1"/>
                <c:pt idx="0">
                  <c:v>Шар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dLbls>
            <c:dLbl>
              <c:idx val="0"/>
              <c:layout/>
              <c:dLblPos val="ctr"/>
              <c:showVal val="1"/>
            </c:dLbl>
            <c:dLbl>
              <c:idx val="1"/>
              <c:layout/>
              <c:dLblPos val="ctr"/>
              <c:showVal val="1"/>
            </c:dLbl>
            <c:dLbl>
              <c:idx val="2"/>
              <c:layout/>
              <c:dLblPos val="ctr"/>
              <c:showVal val="1"/>
            </c:dLbl>
            <c:dLbl>
              <c:idx val="3"/>
              <c:layout/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Val val="1"/>
            <c:showCatName val="1"/>
            <c:showSerName val="1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trendlineType val="linear"/>
          </c:trendline>
          <c:trendline>
            <c:trendlineType val="log"/>
          </c:trendline>
          <c:trendline>
            <c:trendlineType val="linear"/>
          </c:trendline>
          <c:cat>
            <c:strRef>
              <c:f>Обработка!$A$2:$A$11</c:f>
              <c:strCache>
                <c:ptCount val="10"/>
                <c:pt idx="0">
                  <c:v>ОБЩЕГОСУДАРСТВЕННЫЕ ВОПРОСЫ</c:v>
                </c:pt>
                <c:pt idx="1">
                  <c:v>НАЦИОНАЛЬНАЯ БЕЗОПАСНОСТЬ И ПРАВООХРАНИТЕЛЬНАЯ ДЕЯТЕЛЬНОСТЬ</c:v>
                </c:pt>
                <c:pt idx="2">
                  <c:v>НАЦИОНАЛЬНАЯ ЭКОНОМИКА</c:v>
                </c:pt>
                <c:pt idx="3">
                  <c:v>ЖИЛИЩНО-КОММУНАЛЬНОЕ ХОЗЯЙСТВО</c:v>
                </c:pt>
                <c:pt idx="4">
                  <c:v>ОБРАЗОВАНИЕ</c:v>
                </c:pt>
                <c:pt idx="5">
                  <c:v>КУЛЬТУРА, КИНЕМАТОГРАФИЯ</c:v>
                </c:pt>
                <c:pt idx="6">
                  <c:v>СОЦИАЛЬНАЯ ПОЛИТИКА</c:v>
                </c:pt>
                <c:pt idx="7">
                  <c:v>ФИЗИЧЕСКАЯ КУЛЬТУРА И СПОРТ</c:v>
                </c:pt>
                <c:pt idx="8">
                  <c:v>ОБСЛУЖИВАНИЕ ГОСУДАРСТВЕННОГО И МУНИЦИПАЛЬНОГО ДОЛГА</c:v>
                </c:pt>
                <c:pt idx="9">
                  <c:v>УСЛОВНО УТВЕРЖДЕННЫЕ РАСХОДЫ</c:v>
                </c:pt>
              </c:strCache>
            </c:strRef>
          </c:cat>
          <c:val>
            <c:numRef>
              <c:f>Обработка!$G$2:$G$11</c:f>
              <c:numCache>
                <c:formatCode>0%</c:formatCode>
                <c:ptCount val="10"/>
                <c:pt idx="0">
                  <c:v>0.8606776706309105</c:v>
                </c:pt>
                <c:pt idx="1">
                  <c:v>1.1660074334231256</c:v>
                </c:pt>
                <c:pt idx="2">
                  <c:v>0.35541147668881656</c:v>
                </c:pt>
                <c:pt idx="3">
                  <c:v>4.2285700134553954</c:v>
                </c:pt>
                <c:pt idx="4">
                  <c:v>1.257032611322588</c:v>
                </c:pt>
                <c:pt idx="5">
                  <c:v>0.95973132870603872</c:v>
                </c:pt>
                <c:pt idx="6">
                  <c:v>0.88097408113779685</c:v>
                </c:pt>
                <c:pt idx="7">
                  <c:v>0.72138334652393055</c:v>
                </c:pt>
                <c:pt idx="8">
                  <c:v>1.8126888217522659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Обработка!$B$2:$B$11</c15:f>
                <c15:dlblRangeCache>
                  <c:ptCount val="10"/>
                  <c:pt idx="0">
                    <c:v>100</c:v>
                  </c:pt>
                  <c:pt idx="1">
                    <c:v>80</c:v>
                  </c:pt>
                  <c:pt idx="2">
                    <c:v>60</c:v>
                  </c:pt>
                  <c:pt idx="3">
                    <c:v>70</c:v>
                  </c:pt>
                  <c:pt idx="4">
                    <c:v>120</c:v>
                  </c:pt>
                  <c:pt idx="5">
                    <c:v>60</c:v>
                  </c:pt>
                  <c:pt idx="6">
                    <c:v>110</c:v>
                  </c:pt>
                  <c:pt idx="7">
                    <c:v>70</c:v>
                  </c:pt>
                  <c:pt idx="8">
                    <c:v>60</c:v>
                  </c:pt>
                  <c:pt idx="9">
                    <c:v>90</c:v>
                  </c:pt>
                </c15:dlblRangeCache>
              </c15:datalabelsRange>
            </c:ext>
          </c:extLst>
        </c:ser>
        <c:marker val="1"/>
        <c:axId val="212554496"/>
        <c:axId val="212556032"/>
      </c:lineChart>
      <c:catAx>
        <c:axId val="212554496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vert="horz" wrap="square" anchor="b" anchorCtr="1"/>
          <a:lstStyle/>
          <a:p>
            <a:pPr>
              <a:defRPr sz="900" b="1" i="0" u="none" strike="noStrike" kern="1200" baseline="0">
                <a:solidFill>
                  <a:schemeClr val="accent4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556032"/>
        <c:crosses val="autoZero"/>
        <c:auto val="1"/>
        <c:lblAlgn val="ctr"/>
        <c:lblOffset val="1000"/>
      </c:catAx>
      <c:valAx>
        <c:axId val="212556032"/>
        <c:scaling>
          <c:orientation val="minMax"/>
        </c:scaling>
        <c:delete val="1"/>
        <c:axPos val="l"/>
        <c:numFmt formatCode="General" sourceLinked="1"/>
        <c:tickLblPos val="none"/>
        <c:crossAx val="21255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rotY val="25"/>
      <c:perspective val="30"/>
    </c:view3D>
    <c:sideWall>
      <c:spPr>
        <a:noFill/>
        <a:ln>
          <a:noFill/>
        </a:ln>
        <a:effectLst/>
      </c:spPr>
    </c:sideWall>
    <c:backWall>
      <c:spPr>
        <a:noFill/>
        <a:ln>
          <a:noFill/>
        </a:ln>
        <a:effectLst/>
      </c:spPr>
    </c:backWall>
    <c:plotArea>
      <c:layout/>
      <c:bar3DChart>
        <c:barDir val="col"/>
        <c:grouping val="standard"/>
        <c:ser>
          <c:idx val="1"/>
          <c:order val="1"/>
          <c:tx>
            <c:strRef>
              <c:f>ОбработкаДох!$C$1</c:f>
              <c:strCache>
                <c:ptCount val="1"/>
                <c:pt idx="0">
                  <c:v>2020 год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 w="1905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ОбработкаДох!$A$2:$A$6</c:f>
              <c:strCache>
                <c:ptCount val="5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 из областного бюджета</c:v>
                </c:pt>
                <c:pt idx="3">
                  <c:v>Прочие безвозмездные поступления</c:v>
                </c:pt>
                <c:pt idx="4">
                  <c:v>Всего доходов</c:v>
                </c:pt>
              </c:strCache>
            </c:strRef>
          </c:cat>
          <c:val>
            <c:numRef>
              <c:f>ОбработкаДох!$C$2:$C$6</c:f>
              <c:numCache>
                <c:formatCode>#,##0.0</c:formatCode>
                <c:ptCount val="5"/>
                <c:pt idx="0">
                  <c:v>184143.3</c:v>
                </c:pt>
                <c:pt idx="1">
                  <c:v>31520</c:v>
                </c:pt>
                <c:pt idx="2">
                  <c:v>615799.30000000005</c:v>
                </c:pt>
                <c:pt idx="3">
                  <c:v>1992.2</c:v>
                </c:pt>
                <c:pt idx="4">
                  <c:v>833454.8</c:v>
                </c:pt>
              </c:numCache>
            </c:numRef>
          </c:val>
        </c:ser>
        <c:ser>
          <c:idx val="0"/>
          <c:order val="0"/>
          <c:tx>
            <c:strRef>
              <c:f>ОбработкаДох!$B$1</c:f>
              <c:strCache>
                <c:ptCount val="1"/>
                <c:pt idx="0">
                  <c:v>2019 год</c:v>
                </c:pt>
              </c:strCache>
            </c:strRef>
          </c:tx>
          <c:spPr>
            <a:ln w="1905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ОбработкаДох!$A$2:$A$6</c:f>
              <c:strCache>
                <c:ptCount val="5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 из областного бюджета</c:v>
                </c:pt>
                <c:pt idx="3">
                  <c:v>Прочие безвозмездные поступления</c:v>
                </c:pt>
                <c:pt idx="4">
                  <c:v>Всего доходов</c:v>
                </c:pt>
              </c:strCache>
            </c:strRef>
          </c:cat>
          <c:val>
            <c:numRef>
              <c:f>ОбработкаДох!$B$2:$B$6</c:f>
              <c:numCache>
                <c:formatCode>#,##0.0</c:formatCode>
                <c:ptCount val="5"/>
                <c:pt idx="0">
                  <c:v>186605.6</c:v>
                </c:pt>
                <c:pt idx="1">
                  <c:v>34067.4</c:v>
                </c:pt>
                <c:pt idx="2">
                  <c:v>386942.3</c:v>
                </c:pt>
                <c:pt idx="3">
                  <c:v>1611.3</c:v>
                </c:pt>
                <c:pt idx="4">
                  <c:v>609226.6</c:v>
                </c:pt>
              </c:numCache>
            </c:numRef>
          </c:val>
        </c:ser>
        <c:gapWidth val="100"/>
        <c:shape val="box"/>
        <c:axId val="212593664"/>
        <c:axId val="212595456"/>
        <c:axId val="212637888"/>
      </c:bar3DChart>
      <c:catAx>
        <c:axId val="21259366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 i="0" baseline="0">
                <a:solidFill>
                  <a:schemeClr val="accent5">
                    <a:lumMod val="75000"/>
                  </a:schemeClr>
                </a:solidFill>
              </a:defRPr>
            </a:pPr>
            <a:endParaRPr lang="ru-RU"/>
          </a:p>
        </c:txPr>
        <c:crossAx val="212595456"/>
        <c:crosses val="autoZero"/>
        <c:auto val="1"/>
        <c:lblAlgn val="ctr"/>
        <c:lblOffset val="100"/>
      </c:catAx>
      <c:valAx>
        <c:axId val="212595456"/>
        <c:scaling>
          <c:orientation val="minMax"/>
        </c:scaling>
        <c:axPos val="l"/>
        <c:majorGridlines>
          <c:spPr>
            <a:effectLst>
              <a:outerShdw blurRad="50800" dist="50800" dir="5400000" algn="ctr" rotWithShape="0">
                <a:srgbClr val="000000">
                  <a:alpha val="0"/>
                </a:srgbClr>
              </a:outerShdw>
            </a:effectLst>
          </c:spPr>
        </c:majorGridlines>
        <c:numFmt formatCode="#,##0.0" sourceLinked="1"/>
        <c:tickLblPos val="none"/>
        <c:spPr>
          <a:noFill/>
          <a:ln>
            <a:noFill/>
          </a:ln>
        </c:spPr>
        <c:crossAx val="212593664"/>
        <c:crosses val="autoZero"/>
        <c:crossBetween val="between"/>
      </c:valAx>
      <c:serAx>
        <c:axId val="212637888"/>
        <c:scaling>
          <c:orientation val="minMax"/>
        </c:scaling>
        <c:axPos val="b"/>
        <c:tickLblPos val="nextTo"/>
        <c:txPr>
          <a:bodyPr/>
          <a:lstStyle/>
          <a:p>
            <a:pPr>
              <a:defRPr b="1" i="0" baseline="0">
                <a:solidFill>
                  <a:srgbClr val="009999"/>
                </a:solidFill>
              </a:defRPr>
            </a:pPr>
            <a:endParaRPr lang="ru-RU"/>
          </a:p>
        </c:txPr>
        <c:crossAx val="212595456"/>
        <c:crosses val="autoZero"/>
      </c:serAx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stacked"/>
        <c:ser>
          <c:idx val="3"/>
          <c:order val="0"/>
          <c:tx>
            <c:strRef>
              <c:f>ОбработкаДох!$E$1</c:f>
              <c:strCache>
                <c:ptCount val="1"/>
                <c:pt idx="0">
                  <c:v>Категория A-отступ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ОбработкаДох!$A$2:$A$6</c:f>
              <c:strCache>
                <c:ptCount val="5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 из областного бюджета</c:v>
                </c:pt>
                <c:pt idx="3">
                  <c:v>Прочие безвозмездные поступления</c:v>
                </c:pt>
                <c:pt idx="4">
                  <c:v>Всего доходов</c:v>
                </c:pt>
              </c:strCache>
            </c:strRef>
          </c:cat>
          <c:val>
            <c:numRef>
              <c:f>ОбработкаДох!$E$2:$E$6</c:f>
              <c:numCache>
                <c:formatCode>0%</c:formatCode>
                <c:ptCount val="5"/>
                <c:pt idx="0">
                  <c:v>0.98680479042429581</c:v>
                </c:pt>
                <c:pt idx="1">
                  <c:v>0.92522470162090442</c:v>
                </c:pt>
                <c:pt idx="2">
                  <c:v>1.5914499396938511</c:v>
                </c:pt>
                <c:pt idx="3">
                  <c:v>1.2363929746167692</c:v>
                </c:pt>
                <c:pt idx="4">
                  <c:v>1.3680538571362446</c:v>
                </c:pt>
              </c:numCache>
            </c:numRef>
          </c:val>
        </c:ser>
        <c:ser>
          <c:idx val="0"/>
          <c:order val="1"/>
          <c:tx>
            <c:strRef>
              <c:f>ОбработкаДох!$B$1</c:f>
              <c:strCache>
                <c:ptCount val="1"/>
                <c:pt idx="0">
                  <c:v>2019 год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ОбработкаДох!$A$2:$A$6</c:f>
              <c:strCache>
                <c:ptCount val="5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 из областного бюджета</c:v>
                </c:pt>
                <c:pt idx="3">
                  <c:v>Прочие безвозмездные поступления</c:v>
                </c:pt>
                <c:pt idx="4">
                  <c:v>Всего доходов</c:v>
                </c:pt>
              </c:strCache>
            </c:strRef>
          </c:cat>
          <c:val>
            <c:numRef>
              <c:f>ОбработкаДох!$B$2:$B$6</c:f>
              <c:numCache>
                <c:formatCode>#,##0.0</c:formatCode>
                <c:ptCount val="5"/>
                <c:pt idx="0">
                  <c:v>186605.6</c:v>
                </c:pt>
                <c:pt idx="1">
                  <c:v>34067.4</c:v>
                </c:pt>
                <c:pt idx="2">
                  <c:v>386942.3</c:v>
                </c:pt>
                <c:pt idx="3">
                  <c:v>1611.3</c:v>
                </c:pt>
                <c:pt idx="4">
                  <c:v>609226.6</c:v>
                </c:pt>
              </c:numCache>
            </c:numRef>
          </c:val>
        </c:ser>
        <c:ser>
          <c:idx val="2"/>
          <c:order val="2"/>
          <c:tx>
            <c:strRef>
              <c:f>ОбработкаДох!$D$1</c:f>
              <c:strCache>
                <c:ptCount val="1"/>
                <c:pt idx="0">
                  <c:v>KPI по отделам-размер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CatName val="1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ОбработкаДох!$A$2:$A$6</c:f>
              <c:strCache>
                <c:ptCount val="5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 из областного бюджета</c:v>
                </c:pt>
                <c:pt idx="3">
                  <c:v>Прочие безвозмездные поступления</c:v>
                </c:pt>
                <c:pt idx="4">
                  <c:v>Всего доходов</c:v>
                </c:pt>
              </c:strCache>
            </c:strRef>
          </c:cat>
          <c:val>
            <c:numRef>
              <c:f>ОбработкаДох!$D$2:$D$6</c:f>
              <c:numCache>
                <c:formatCode>0%</c:formatCode>
                <c:ptCount val="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Обработка!$A$2:$A$6</c15:f>
                <c15:dlblRangeCache>
                  <c:ptCount val="5"/>
                  <c:pt idx="0">
                    <c:v>KPI-1</c:v>
                  </c:pt>
                  <c:pt idx="1">
                    <c:v>KPI-2</c:v>
                  </c:pt>
                  <c:pt idx="2">
                    <c:v>KPI-3</c:v>
                  </c:pt>
                  <c:pt idx="3">
                    <c:v>KPI-4</c:v>
                  </c:pt>
                  <c:pt idx="4">
                    <c:v>KPI-5</c:v>
                  </c:pt>
                </c15:dlblRangeCache>
              </c15:datalabelsRange>
            </c:ext>
          </c:extLst>
        </c:ser>
        <c:ser>
          <c:idx val="1"/>
          <c:order val="3"/>
          <c:tx>
            <c:strRef>
              <c:f>ОбработкаДох!$C$1</c:f>
              <c:strCache>
                <c:ptCount val="1"/>
                <c:pt idx="0">
                  <c:v>2020 год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ОбработкаДох!$A$2:$A$6</c:f>
              <c:strCache>
                <c:ptCount val="5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 из областного бюджета</c:v>
                </c:pt>
                <c:pt idx="3">
                  <c:v>Прочие безвозмездные поступления</c:v>
                </c:pt>
                <c:pt idx="4">
                  <c:v>Всего доходов</c:v>
                </c:pt>
              </c:strCache>
            </c:strRef>
          </c:cat>
          <c:val>
            <c:numRef>
              <c:f>ОбработкаДох!$C$2:$C$6</c:f>
              <c:numCache>
                <c:formatCode>#,##0.0</c:formatCode>
                <c:ptCount val="5"/>
                <c:pt idx="0">
                  <c:v>184143.3</c:v>
                </c:pt>
                <c:pt idx="1">
                  <c:v>31520</c:v>
                </c:pt>
                <c:pt idx="2">
                  <c:v>615799.30000000005</c:v>
                </c:pt>
                <c:pt idx="3">
                  <c:v>1992.2</c:v>
                </c:pt>
                <c:pt idx="4">
                  <c:v>833454.8</c:v>
                </c:pt>
              </c:numCache>
            </c:numRef>
          </c:val>
        </c:ser>
        <c:ser>
          <c:idx val="4"/>
          <c:order val="4"/>
          <c:tx>
            <c:strRef>
              <c:f>ОбработкаДох!$F$1</c:f>
              <c:strCache>
                <c:ptCount val="1"/>
                <c:pt idx="0">
                  <c:v>Категория B-отступ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ОбработкаДох!$A$2:$A$6</c:f>
              <c:strCache>
                <c:ptCount val="5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 из областного бюджета</c:v>
                </c:pt>
                <c:pt idx="3">
                  <c:v>Прочие безвозмездные поступления</c:v>
                </c:pt>
                <c:pt idx="4">
                  <c:v>Всего доходов</c:v>
                </c:pt>
              </c:strCache>
            </c:strRef>
          </c:cat>
          <c:val>
            <c:numRef>
              <c:f>ОбработкаДох!$F$2:$F$6</c:f>
              <c:numCache>
                <c:formatCode>0%</c:formatCode>
                <c:ptCount val="5"/>
                <c:pt idx="0">
                  <c:v>6.5166639242372656E-6</c:v>
                </c:pt>
                <c:pt idx="1">
                  <c:v>3.8071065989847716E-5</c:v>
                </c:pt>
                <c:pt idx="2">
                  <c:v>1.9486868530055164E-6</c:v>
                </c:pt>
                <c:pt idx="3">
                  <c:v>6.0234916173074985E-4</c:v>
                </c:pt>
                <c:pt idx="4">
                  <c:v>1.4397901361897489E-6</c:v>
                </c:pt>
              </c:numCache>
            </c:numRef>
          </c:val>
        </c:ser>
        <c:gapWidth val="30"/>
        <c:overlap val="100"/>
        <c:axId val="213337984"/>
        <c:axId val="213339520"/>
      </c:barChart>
      <c:catAx>
        <c:axId val="213337984"/>
        <c:scaling>
          <c:orientation val="maxMin"/>
        </c:scaling>
        <c:delete val="1"/>
        <c:axPos val="l"/>
        <c:numFmt formatCode="General" sourceLinked="1"/>
        <c:majorTickMark val="none"/>
        <c:tickLblPos val="none"/>
        <c:crossAx val="213339520"/>
        <c:crosses val="autoZero"/>
        <c:auto val="1"/>
        <c:lblAlgn val="ctr"/>
        <c:lblOffset val="100"/>
      </c:catAx>
      <c:valAx>
        <c:axId val="213339520"/>
        <c:scaling>
          <c:orientation val="minMax"/>
          <c:max val="2.5"/>
        </c:scaling>
        <c:delete val="1"/>
        <c:axPos val="t"/>
        <c:numFmt formatCode="0%" sourceLinked="1"/>
        <c:majorTickMark val="none"/>
        <c:tickLblPos val="none"/>
        <c:crossAx val="21333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perspective val="30"/>
    </c:view3D>
    <c:sideWall>
      <c:spPr>
        <a:noFill/>
        <a:ln>
          <a:noFill/>
        </a:ln>
        <a:effectLst/>
      </c:spPr>
    </c:sideWall>
    <c:backWall>
      <c:spPr>
        <a:noFill/>
        <a:ln>
          <a:noFill/>
        </a:ln>
        <a:effectLst/>
      </c:spPr>
    </c:backWall>
    <c:plotArea>
      <c:layout/>
      <c:bar3DChart>
        <c:barDir val="col"/>
        <c:grouping val="standard"/>
        <c:ser>
          <c:idx val="1"/>
          <c:order val="1"/>
          <c:tx>
            <c:strRef>
              <c:f>ОбработкаДох!$C$1</c:f>
              <c:strCache>
                <c:ptCount val="1"/>
                <c:pt idx="0">
                  <c:v>2020 год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 w="1905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ОбработкаДох!$A$2:$A$6</c:f>
              <c:strCache>
                <c:ptCount val="5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 из областного бюджета</c:v>
                </c:pt>
                <c:pt idx="3">
                  <c:v>Прочие безвозмездные поступления</c:v>
                </c:pt>
                <c:pt idx="4">
                  <c:v>Всего доходов</c:v>
                </c:pt>
              </c:strCache>
            </c:strRef>
          </c:cat>
          <c:val>
            <c:numRef>
              <c:f>ОбработкаДох!$C$2:$C$6</c:f>
              <c:numCache>
                <c:formatCode>#,##0.0</c:formatCode>
                <c:ptCount val="5"/>
                <c:pt idx="0">
                  <c:v>184143.3</c:v>
                </c:pt>
                <c:pt idx="1">
                  <c:v>31520</c:v>
                </c:pt>
                <c:pt idx="2">
                  <c:v>615799.30000000005</c:v>
                </c:pt>
                <c:pt idx="3">
                  <c:v>1992.2</c:v>
                </c:pt>
                <c:pt idx="4">
                  <c:v>833454.8</c:v>
                </c:pt>
              </c:numCache>
            </c:numRef>
          </c:val>
        </c:ser>
        <c:ser>
          <c:idx val="0"/>
          <c:order val="0"/>
          <c:tx>
            <c:strRef>
              <c:f>ОбработкаДох!$B$1</c:f>
              <c:strCache>
                <c:ptCount val="1"/>
                <c:pt idx="0">
                  <c:v>2019 год</c:v>
                </c:pt>
              </c:strCache>
            </c:strRef>
          </c:tx>
          <c:spPr>
            <a:ln w="19050"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ОбработкаДох!$A$2:$A$6</c:f>
              <c:strCache>
                <c:ptCount val="5"/>
                <c:pt idx="0">
                  <c:v>Налоговые доходы</c:v>
                </c:pt>
                <c:pt idx="1">
                  <c:v>Неналоговые доходы</c:v>
                </c:pt>
                <c:pt idx="2">
                  <c:v>Безвозмездные поступления из областного бюджета</c:v>
                </c:pt>
                <c:pt idx="3">
                  <c:v>Прочие безвозмездные поступления</c:v>
                </c:pt>
                <c:pt idx="4">
                  <c:v>Всего доходов</c:v>
                </c:pt>
              </c:strCache>
            </c:strRef>
          </c:cat>
          <c:val>
            <c:numRef>
              <c:f>ОбработкаДох!$B$2:$B$6</c:f>
              <c:numCache>
                <c:formatCode>#,##0.0</c:formatCode>
                <c:ptCount val="5"/>
                <c:pt idx="0">
                  <c:v>186605.6</c:v>
                </c:pt>
                <c:pt idx="1">
                  <c:v>34067.4</c:v>
                </c:pt>
                <c:pt idx="2">
                  <c:v>386942.3</c:v>
                </c:pt>
                <c:pt idx="3">
                  <c:v>1611.3</c:v>
                </c:pt>
                <c:pt idx="4">
                  <c:v>609226.6</c:v>
                </c:pt>
              </c:numCache>
            </c:numRef>
          </c:val>
        </c:ser>
        <c:gapWidth val="100"/>
        <c:shape val="box"/>
        <c:axId val="213391616"/>
        <c:axId val="213409792"/>
        <c:axId val="213333760"/>
      </c:bar3DChart>
      <c:catAx>
        <c:axId val="213391616"/>
        <c:scaling>
          <c:orientation val="minMax"/>
        </c:scaling>
        <c:axPos val="b"/>
        <c:tickLblPos val="nextTo"/>
        <c:crossAx val="213409792"/>
        <c:crosses val="autoZero"/>
        <c:auto val="1"/>
        <c:lblAlgn val="ctr"/>
        <c:lblOffset val="100"/>
      </c:catAx>
      <c:valAx>
        <c:axId val="213409792"/>
        <c:scaling>
          <c:orientation val="minMax"/>
        </c:scaling>
        <c:axPos val="l"/>
        <c:majorGridlines/>
        <c:numFmt formatCode="#,##0.0" sourceLinked="1"/>
        <c:tickLblPos val="nextTo"/>
        <c:crossAx val="213391616"/>
        <c:crosses val="autoZero"/>
        <c:crossBetween val="between"/>
      </c:valAx>
      <c:serAx>
        <c:axId val="213333760"/>
        <c:scaling>
          <c:orientation val="minMax"/>
        </c:scaling>
        <c:axPos val="b"/>
        <c:tickLblPos val="nextTo"/>
        <c:crossAx val="213409792"/>
        <c:crosses val="autoZero"/>
      </c:serAx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952500</xdr:rowOff>
    </xdr:from>
    <xdr:to>
      <xdr:col>20</xdr:col>
      <xdr:colOff>219075</xdr:colOff>
      <xdr:row>29</xdr:row>
      <xdr:rowOff>142875</xdr:rowOff>
    </xdr:to>
    <xdr:grpSp>
      <xdr:nvGrpSpPr>
        <xdr:cNvPr id="2" name="Группа 1"/>
        <xdr:cNvGrpSpPr/>
      </xdr:nvGrpSpPr>
      <xdr:grpSpPr>
        <a:xfrm>
          <a:off x="5934075" y="952500"/>
          <a:ext cx="9839325" cy="6610350"/>
          <a:chOff x="3633772" y="489091"/>
          <a:chExt cx="6727211" cy="12853042"/>
        </a:xfrm>
      </xdr:grpSpPr>
      <xdr:sp macro="" textlink="">
        <xdr:nvSpPr>
          <xdr:cNvPr id="3" name="Прямоугольник 2"/>
          <xdr:cNvSpPr/>
        </xdr:nvSpPr>
        <xdr:spPr>
          <a:xfrm>
            <a:off x="3633772" y="4342032"/>
            <a:ext cx="6727211" cy="7709137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  <a:effectLst>
            <a:reflection blurRad="6350" stA="50000" endA="300" endPos="90000" dist="50800" dir="5400000" sy="-100000" algn="bl" rotWithShape="0"/>
          </a:effectLst>
          <a:scene3d>
            <a:camera prst="perspectiveRelaxed">
              <a:rot lat="17940000" lon="0" rev="0"/>
            </a:camera>
            <a:lightRig rig="flood" dir="t"/>
          </a:scene3d>
          <a:sp3d extrusionH="190500" prstMaterial="plastic">
            <a:bevelT w="152400" h="152400" prst="softRound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graphicFrame macro="">
        <xdr:nvGraphicFramePr>
          <xdr:cNvPr id="4" name="Диаграмма 3"/>
          <xdr:cNvGraphicFramePr/>
        </xdr:nvGraphicFramePr>
        <xdr:xfrm>
          <a:off x="4076737" y="489091"/>
          <a:ext cx="6120584" cy="128530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0</xdr:col>
      <xdr:colOff>38100</xdr:colOff>
      <xdr:row>16</xdr:row>
      <xdr:rowOff>38101</xdr:rowOff>
    </xdr:from>
    <xdr:to>
      <xdr:col>3</xdr:col>
      <xdr:colOff>142875</xdr:colOff>
      <xdr:row>34</xdr:row>
      <xdr:rowOff>66675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14</xdr:row>
      <xdr:rowOff>180975</xdr:rowOff>
    </xdr:from>
    <xdr:to>
      <xdr:col>2</xdr:col>
      <xdr:colOff>549524</xdr:colOff>
      <xdr:row>14</xdr:row>
      <xdr:rowOff>180975</xdr:rowOff>
    </xdr:to>
    <xdr:cxnSp macro="">
      <xdr:nvCxnSpPr>
        <xdr:cNvPr id="6" name="Прямая соединительная линия 5"/>
        <xdr:cNvCxnSpPr/>
      </xdr:nvCxnSpPr>
      <xdr:spPr>
        <a:xfrm>
          <a:off x="1228724" y="2847975"/>
          <a:ext cx="5400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16</xdr:row>
      <xdr:rowOff>28575</xdr:rowOff>
    </xdr:from>
    <xdr:to>
      <xdr:col>1</xdr:col>
      <xdr:colOff>419100</xdr:colOff>
      <xdr:row>18</xdr:row>
      <xdr:rowOff>19050</xdr:rowOff>
    </xdr:to>
    <xdr:sp macro="" textlink="">
      <xdr:nvSpPr>
        <xdr:cNvPr id="11" name="Овал 10"/>
        <xdr:cNvSpPr/>
      </xdr:nvSpPr>
      <xdr:spPr>
        <a:xfrm>
          <a:off x="657225" y="3076575"/>
          <a:ext cx="371475" cy="371475"/>
        </a:xfrm>
        <a:prstGeom prst="ellipse">
          <a:avLst/>
        </a:prstGeom>
        <a:gradFill flip="none" rotWithShape="1">
          <a:gsLst>
            <a:gs pos="719">
              <a:schemeClr val="bg1">
                <a:lumMod val="95000"/>
              </a:schemeClr>
            </a:gs>
            <a:gs pos="38000">
              <a:srgbClr val="009999"/>
            </a:gs>
            <a:gs pos="100000">
              <a:srgbClr val="000202"/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533400</xdr:colOff>
      <xdr:row>19</xdr:row>
      <xdr:rowOff>123825</xdr:rowOff>
    </xdr:from>
    <xdr:to>
      <xdr:col>1</xdr:col>
      <xdr:colOff>295275</xdr:colOff>
      <xdr:row>21</xdr:row>
      <xdr:rowOff>114300</xdr:rowOff>
    </xdr:to>
    <xdr:sp macro="" textlink="">
      <xdr:nvSpPr>
        <xdr:cNvPr id="12" name="Овал 11"/>
        <xdr:cNvSpPr/>
      </xdr:nvSpPr>
      <xdr:spPr>
        <a:xfrm>
          <a:off x="533400" y="3743325"/>
          <a:ext cx="371475" cy="371475"/>
        </a:xfrm>
        <a:prstGeom prst="ellipse">
          <a:avLst/>
        </a:prstGeom>
        <a:gradFill flip="none" rotWithShape="1">
          <a:gsLst>
            <a:gs pos="0">
              <a:srgbClr val="D0E4F7"/>
            </a:gs>
            <a:gs pos="20000">
              <a:srgbClr val="73B1E7"/>
            </a:gs>
            <a:gs pos="47000">
              <a:srgbClr val="0A77D5"/>
            </a:gs>
            <a:gs pos="99281">
              <a:srgbClr val="87BCEA"/>
            </a:gs>
            <a:gs pos="79000">
              <a:srgbClr val="539FE1"/>
            </a:gs>
          </a:gsLst>
          <a:path path="circle">
            <a:fillToRect r="100000" b="100000"/>
          </a:path>
          <a:tileRect l="-100000" t="-100000"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533400</xdr:colOff>
      <xdr:row>20</xdr:row>
      <xdr:rowOff>123825</xdr:rowOff>
    </xdr:from>
    <xdr:to>
      <xdr:col>2</xdr:col>
      <xdr:colOff>295275</xdr:colOff>
      <xdr:row>22</xdr:row>
      <xdr:rowOff>114300</xdr:rowOff>
    </xdr:to>
    <xdr:sp macro="" textlink="">
      <xdr:nvSpPr>
        <xdr:cNvPr id="13" name="Овал 12"/>
        <xdr:cNvSpPr/>
      </xdr:nvSpPr>
      <xdr:spPr>
        <a:xfrm>
          <a:off x="1143000" y="3933825"/>
          <a:ext cx="371475" cy="371475"/>
        </a:xfrm>
        <a:prstGeom prst="ellipse">
          <a:avLst/>
        </a:prstGeom>
        <a:gradFill flip="none" rotWithShape="1">
          <a:gsLst>
            <a:gs pos="0">
              <a:srgbClr val="D2F4F6"/>
            </a:gs>
            <a:gs pos="20000">
              <a:srgbClr val="72DAE8"/>
            </a:gs>
            <a:gs pos="49000">
              <a:srgbClr val="147072"/>
            </a:gs>
            <a:gs pos="99281">
              <a:srgbClr val="B8E8F2"/>
            </a:gs>
            <a:gs pos="77000">
              <a:srgbClr val="2AC0D0"/>
            </a:gs>
          </a:gsLst>
          <a:path path="circle">
            <a:fillToRect r="100000" b="100000"/>
          </a:path>
          <a:tileRect l="-100000" t="-100000"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533400</xdr:colOff>
      <xdr:row>23</xdr:row>
      <xdr:rowOff>123825</xdr:rowOff>
    </xdr:from>
    <xdr:to>
      <xdr:col>3</xdr:col>
      <xdr:colOff>295275</xdr:colOff>
      <xdr:row>25</xdr:row>
      <xdr:rowOff>114300</xdr:rowOff>
    </xdr:to>
    <xdr:sp macro="" textlink="">
      <xdr:nvSpPr>
        <xdr:cNvPr id="14" name="Овал 13"/>
        <xdr:cNvSpPr/>
      </xdr:nvSpPr>
      <xdr:spPr>
        <a:xfrm>
          <a:off x="1752600" y="4505325"/>
          <a:ext cx="371475" cy="371475"/>
        </a:xfrm>
        <a:prstGeom prst="ellipse">
          <a:avLst/>
        </a:prstGeom>
        <a:gradFill flip="none" rotWithShape="1">
          <a:gsLst>
            <a:gs pos="0">
              <a:schemeClr val="bg1">
                <a:lumMod val="95000"/>
              </a:schemeClr>
            </a:gs>
            <a:gs pos="28000">
              <a:srgbClr val="FFF419"/>
            </a:gs>
            <a:gs pos="59000">
              <a:srgbClr val="E6DB00"/>
            </a:gs>
            <a:gs pos="99281">
              <a:srgbClr val="F2E600"/>
            </a:gs>
            <a:gs pos="84000">
              <a:srgbClr val="FFF419"/>
            </a:gs>
          </a:gsLst>
          <a:path path="circle">
            <a:fillToRect r="100000" b="100000"/>
          </a:path>
          <a:tileRect l="-100000" t="-100000"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323850</xdr:colOff>
      <xdr:row>17</xdr:row>
      <xdr:rowOff>57150</xdr:rowOff>
    </xdr:from>
    <xdr:to>
      <xdr:col>3</xdr:col>
      <xdr:colOff>74250</xdr:colOff>
      <xdr:row>19</xdr:row>
      <xdr:rowOff>36150</xdr:rowOff>
    </xdr:to>
    <xdr:sp macro="" textlink="">
      <xdr:nvSpPr>
        <xdr:cNvPr id="15" name="Овал 14"/>
        <xdr:cNvSpPr/>
      </xdr:nvSpPr>
      <xdr:spPr>
        <a:xfrm>
          <a:off x="1543050" y="3295650"/>
          <a:ext cx="360000" cy="360000"/>
        </a:xfrm>
        <a:prstGeom prst="ellipse">
          <a:avLst/>
        </a:prstGeom>
        <a:gradFill flip="none" rotWithShape="1">
          <a:gsLst>
            <a:gs pos="6000">
              <a:srgbClr val="F0F0F0"/>
            </a:gs>
            <a:gs pos="94000">
              <a:schemeClr val="bg1">
                <a:lumMod val="85000"/>
              </a:schemeClr>
            </a:gs>
            <a:gs pos="0">
              <a:schemeClr val="bg1">
                <a:lumMod val="85000"/>
              </a:schemeClr>
            </a:gs>
            <a:gs pos="37000">
              <a:schemeClr val="bg1"/>
            </a:gs>
            <a:gs pos="100000">
              <a:schemeClr val="bg1">
                <a:lumMod val="85000"/>
              </a:schemeClr>
            </a:gs>
          </a:gsLst>
          <a:path path="circle">
            <a:fillToRect l="50000" t="130000" r="50000" b="-30000"/>
          </a:path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468000</xdr:colOff>
      <xdr:row>19</xdr:row>
      <xdr:rowOff>87000</xdr:rowOff>
    </xdr:to>
    <xdr:sp macro="" textlink="">
      <xdr:nvSpPr>
        <xdr:cNvPr id="16" name="Овал 15"/>
        <xdr:cNvSpPr/>
      </xdr:nvSpPr>
      <xdr:spPr>
        <a:xfrm>
          <a:off x="2695575" y="3238500"/>
          <a:ext cx="468000" cy="468000"/>
        </a:xfrm>
        <a:prstGeom prst="ellipse">
          <a:avLst/>
        </a:prstGeom>
        <a:gradFill flip="none" rotWithShape="1">
          <a:gsLst>
            <a:gs pos="6000">
              <a:srgbClr val="F0F0F0"/>
            </a:gs>
            <a:gs pos="94000">
              <a:schemeClr val="bg1">
                <a:lumMod val="85000"/>
              </a:schemeClr>
            </a:gs>
            <a:gs pos="0">
              <a:schemeClr val="bg1">
                <a:lumMod val="85000"/>
              </a:schemeClr>
            </a:gs>
            <a:gs pos="37000">
              <a:schemeClr val="bg1"/>
            </a:gs>
            <a:gs pos="100000">
              <a:schemeClr val="bg1">
                <a:lumMod val="85000"/>
              </a:schemeClr>
            </a:gs>
          </a:gsLst>
          <a:path path="circle">
            <a:fillToRect l="50000" t="130000" r="50000" b="-30000"/>
          </a:path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45983</xdr:colOff>
      <xdr:row>0</xdr:row>
      <xdr:rowOff>52551</xdr:rowOff>
    </xdr:from>
    <xdr:to>
      <xdr:col>11</xdr:col>
      <xdr:colOff>341586</xdr:colOff>
      <xdr:row>16</xdr:row>
      <xdr:rowOff>189217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391583</xdr:colOff>
      <xdr:row>8</xdr:row>
      <xdr:rowOff>141816</xdr:rowOff>
    </xdr:from>
    <xdr:to>
      <xdr:col>13</xdr:col>
      <xdr:colOff>349250</xdr:colOff>
      <xdr:row>34</xdr:row>
      <xdr:rowOff>63500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31750</xdr:rowOff>
    </xdr:from>
    <xdr:to>
      <xdr:col>2</xdr:col>
      <xdr:colOff>583250</xdr:colOff>
      <xdr:row>36</xdr:row>
      <xdr:rowOff>184150</xdr:rowOff>
    </xdr:to>
    <xdr:sp macro="" textlink="">
      <xdr:nvSpPr>
        <xdr:cNvPr id="3" name="Round Same Side Corner Rectangle 2"/>
        <xdr:cNvSpPr/>
      </xdr:nvSpPr>
      <xdr:spPr>
        <a:xfrm rot="5400000">
          <a:off x="801213" y="5402737"/>
          <a:ext cx="914400" cy="2516825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chemeClr val="accent4"/>
            </a:gs>
            <a:gs pos="100000">
              <a:schemeClr val="accent4">
                <a:lumMod val="40000"/>
                <a:lumOff val="6000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560919</xdr:colOff>
      <xdr:row>0</xdr:row>
      <xdr:rowOff>1</xdr:rowOff>
    </xdr:from>
    <xdr:to>
      <xdr:col>13</xdr:col>
      <xdr:colOff>11752</xdr:colOff>
      <xdr:row>4</xdr:row>
      <xdr:rowOff>152401</xdr:rowOff>
    </xdr:to>
    <xdr:sp macro="" textlink="">
      <xdr:nvSpPr>
        <xdr:cNvPr id="4" name="Round Same Side Corner Rectangle 2"/>
        <xdr:cNvSpPr/>
      </xdr:nvSpPr>
      <xdr:spPr>
        <a:xfrm rot="16200000" flipH="1">
          <a:off x="9563686" y="-792216"/>
          <a:ext cx="914400" cy="2498833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ED7D00"/>
            </a:gs>
            <a:gs pos="100000">
              <a:srgbClr val="FFCA8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890587</xdr:colOff>
      <xdr:row>14</xdr:row>
      <xdr:rowOff>84666</xdr:rowOff>
    </xdr:from>
    <xdr:to>
      <xdr:col>3</xdr:col>
      <xdr:colOff>27495</xdr:colOff>
      <xdr:row>17</xdr:row>
      <xdr:rowOff>64473</xdr:rowOff>
    </xdr:to>
    <xdr:grpSp>
      <xdr:nvGrpSpPr>
        <xdr:cNvPr id="5" name="Group 3"/>
        <xdr:cNvGrpSpPr/>
      </xdr:nvGrpSpPr>
      <xdr:grpSpPr>
        <a:xfrm rot="10800000">
          <a:off x="890587" y="2825749"/>
          <a:ext cx="1930908" cy="551307"/>
          <a:chOff x="8763000" y="2057400"/>
          <a:chExt cx="1930908" cy="484632"/>
        </a:xfrm>
      </xdr:grpSpPr>
      <xdr:sp macro="" textlink="">
        <xdr:nvSpPr>
          <xdr:cNvPr id="6" name="Pentagon 4"/>
          <xdr:cNvSpPr/>
        </xdr:nvSpPr>
        <xdr:spPr>
          <a:xfrm>
            <a:off x="9715500" y="2057400"/>
            <a:ext cx="978408" cy="484632"/>
          </a:xfrm>
          <a:prstGeom prst="homePlate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Pentagon 5"/>
          <xdr:cNvSpPr/>
        </xdr:nvSpPr>
        <xdr:spPr>
          <a:xfrm flipH="1">
            <a:off x="8763000" y="2057400"/>
            <a:ext cx="978408" cy="484632"/>
          </a:xfrm>
          <a:prstGeom prst="homePlate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showGridLines="0" tabSelected="1" zoomScaleNormal="100" workbookViewId="0">
      <selection activeCell="C14" sqref="C14"/>
    </sheetView>
  </sheetViews>
  <sheetFormatPr defaultRowHeight="15"/>
  <cols>
    <col min="1" max="1" width="61.140625" style="19" customWidth="1"/>
    <col min="2" max="2" width="11.140625" style="19" customWidth="1"/>
    <col min="3" max="3" width="11.7109375" style="19" customWidth="1"/>
    <col min="4" max="4" width="3" style="19" customWidth="1"/>
    <col min="5" max="16384" width="9.140625" style="19"/>
  </cols>
  <sheetData>
    <row r="1" spans="1:20" ht="75.75" customHeight="1">
      <c r="A1" s="35" t="s">
        <v>42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72" customHeight="1">
      <c r="A2" s="31" t="s">
        <v>19</v>
      </c>
      <c r="B2" s="20" t="s">
        <v>20</v>
      </c>
      <c r="C2" s="20" t="str">
        <f>"План на "&amp;C14&amp;"
(тыс.руб.)"</f>
        <v>План на 2020 год
(тыс.руб.)</v>
      </c>
      <c r="F2" s="36" t="s">
        <v>23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0">
      <c r="A3" s="32" t="str">
        <f>Обработка!A2</f>
        <v>ОБЩЕГОСУДАРСТВЕННЫЕ ВОПРОСЫ</v>
      </c>
      <c r="B3" s="21">
        <f>Обработка!B2</f>
        <v>105089.4</v>
      </c>
      <c r="C3" s="21">
        <f>Обработка!C2</f>
        <v>90448.1</v>
      </c>
    </row>
    <row r="4" spans="1:20">
      <c r="A4" s="32" t="str">
        <f>Обработка!A3</f>
        <v>НАЦИОНАЛЬНАЯ БЕЗОПАСНОСТЬ И ПРАВООХРАНИТЕЛЬНАЯ ДЕЯТЕЛЬНОСТЬ</v>
      </c>
      <c r="B4" s="22">
        <f>Обработка!B3</f>
        <v>5865.4</v>
      </c>
      <c r="C4" s="22">
        <f>Обработка!C3</f>
        <v>6839.1</v>
      </c>
    </row>
    <row r="5" spans="1:20">
      <c r="A5" s="32" t="str">
        <f>Обработка!A4</f>
        <v>НАЦИОНАЛЬНАЯ ЭКОНОМИКА</v>
      </c>
      <c r="B5" s="22">
        <f>Обработка!B4</f>
        <v>52039.4</v>
      </c>
      <c r="C5" s="22">
        <f>Обработка!C4</f>
        <v>18495.400000000001</v>
      </c>
    </row>
    <row r="6" spans="1:20">
      <c r="A6" s="32" t="str">
        <f>Обработка!A5</f>
        <v>ЖИЛИЩНО-КОММУНАЛЬНОЕ ХОЗЯЙСТВО</v>
      </c>
      <c r="B6" s="22">
        <f>Обработка!B5</f>
        <v>60570.5</v>
      </c>
      <c r="C6" s="22">
        <f>Обработка!C5</f>
        <v>256126.6</v>
      </c>
    </row>
    <row r="7" spans="1:20">
      <c r="A7" s="32" t="str">
        <f>Обработка!A6</f>
        <v>ОБРАЗОВАНИЕ</v>
      </c>
      <c r="B7" s="22">
        <f>Обработка!B6</f>
        <v>315295.40000000002</v>
      </c>
      <c r="C7" s="22">
        <f>Обработка!C6</f>
        <v>396336.6</v>
      </c>
    </row>
    <row r="8" spans="1:20">
      <c r="A8" s="32" t="str">
        <f>Обработка!A7</f>
        <v>КУЛЬТУРА, КИНЕМАТОГРАФИЯ</v>
      </c>
      <c r="B8" s="22">
        <f>Обработка!B7</f>
        <v>24982.2</v>
      </c>
      <c r="C8" s="22">
        <f>Обработка!C7</f>
        <v>23976.2</v>
      </c>
    </row>
    <row r="9" spans="1:20">
      <c r="A9" s="32" t="str">
        <f>Обработка!A8</f>
        <v>СОЦИАЛЬНАЯ ПОЛИТИКА</v>
      </c>
      <c r="B9" s="22">
        <f>Обработка!B8</f>
        <v>35549.4</v>
      </c>
      <c r="C9" s="22">
        <f>Обработка!C8</f>
        <v>31318.1</v>
      </c>
    </row>
    <row r="10" spans="1:20">
      <c r="A10" s="32" t="str">
        <f>Обработка!A9</f>
        <v>ФИЗИЧЕСКАЯ КУЛЬТУРА И СПОРТ</v>
      </c>
      <c r="B10" s="22">
        <f>Обработка!B9</f>
        <v>19205.599999999999</v>
      </c>
      <c r="C10" s="22">
        <f>Обработка!C9</f>
        <v>13854.6</v>
      </c>
    </row>
    <row r="11" spans="1:20">
      <c r="A11" s="32" t="str">
        <f>Обработка!A10</f>
        <v>ОБСЛУЖИВАНИЕ ГОСУДАРСТВЕННОГО И МУНИЦИПАЛЬНОГО ДОЛГА</v>
      </c>
      <c r="B11" s="22">
        <f>Обработка!B10</f>
        <v>33.1</v>
      </c>
      <c r="C11" s="22">
        <f>Обработка!C10</f>
        <v>60</v>
      </c>
    </row>
    <row r="12" spans="1:20">
      <c r="A12" s="32" t="str">
        <f>Обработка!A11</f>
        <v>УСЛОВНО УТВЕРЖДЕННЫЕ РАСХОДЫ</v>
      </c>
      <c r="B12" s="23">
        <f>Обработка!B11</f>
        <v>0</v>
      </c>
      <c r="C12" s="23">
        <f>Обработка!C11</f>
        <v>0</v>
      </c>
    </row>
    <row r="13" spans="1:20">
      <c r="A13" s="17" t="s">
        <v>21</v>
      </c>
      <c r="B13" s="18">
        <f>SUM(B3:B12)</f>
        <v>618630.39999999991</v>
      </c>
      <c r="C13" s="18">
        <f>SUM(C3:C12)</f>
        <v>837454.7</v>
      </c>
    </row>
    <row r="14" spans="1:20" ht="42.75" customHeight="1" thickBot="1">
      <c r="A14" s="37" t="s">
        <v>43</v>
      </c>
      <c r="B14" s="38"/>
      <c r="C14" s="33" t="s">
        <v>8</v>
      </c>
    </row>
    <row r="15" spans="1:20" ht="4.5" customHeight="1"/>
    <row r="16" spans="1:20" ht="23.25">
      <c r="A16" s="30" t="s">
        <v>41</v>
      </c>
    </row>
    <row r="24" spans="3:14" ht="21">
      <c r="C24" s="2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</sheetData>
  <sheetProtection password="CEBA" sheet="1" objects="1" scenarios="1"/>
  <mergeCells count="4">
    <mergeCell ref="D24:N24"/>
    <mergeCell ref="A1:T1"/>
    <mergeCell ref="F2:R2"/>
    <mergeCell ref="A14:B14"/>
  </mergeCells>
  <dataValidations count="1">
    <dataValidation type="list" allowBlank="1" showInputMessage="1" showErrorMessage="1" sqref="C14">
      <formula1>"2020 год,2021 год, 2022 год"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showGridLines="0" workbookViewId="0">
      <selection activeCell="D9" sqref="D9"/>
    </sheetView>
  </sheetViews>
  <sheetFormatPr defaultRowHeight="15"/>
  <cols>
    <col min="1" max="1" width="14.7109375" bestFit="1" customWidth="1"/>
    <col min="4" max="4" width="12.28515625" bestFit="1" customWidth="1"/>
    <col min="5" max="5" width="14.85546875" bestFit="1" customWidth="1"/>
    <col min="6" max="6" width="14.140625" bestFit="1" customWidth="1"/>
  </cols>
  <sheetData>
    <row r="1" spans="1:12" ht="60">
      <c r="A1" s="1" t="s">
        <v>0</v>
      </c>
      <c r="B1" s="1" t="s">
        <v>1</v>
      </c>
      <c r="C1" s="14" t="s">
        <v>18</v>
      </c>
      <c r="D1" s="1" t="s">
        <v>2</v>
      </c>
      <c r="E1" s="1" t="s">
        <v>3</v>
      </c>
      <c r="F1" s="1" t="s">
        <v>4</v>
      </c>
      <c r="G1" s="1" t="s">
        <v>7</v>
      </c>
    </row>
    <row r="2" spans="1:12">
      <c r="A2" t="s">
        <v>9</v>
      </c>
      <c r="B2" s="3">
        <f>SUMIFS(Данные!C:C,Данные!$E:$E,График!$C$14,Данные!$B:$B,$A2)</f>
        <v>105089.4</v>
      </c>
      <c r="C2" s="3">
        <f>SUMIFS(Данные!D:D,Данные!$E:$E,График!$C$14,Данные!$B:$B,$A2)</f>
        <v>90448.1</v>
      </c>
      <c r="D2" s="3">
        <f>MIN(B2:C2)</f>
        <v>90448.1</v>
      </c>
      <c r="E2" s="3">
        <f>IF(B2&gt;C2,B2-C2,NA())</f>
        <v>14641.299999999988</v>
      </c>
      <c r="F2" s="3" t="e">
        <f>IF(C2&gt;B2,C2-B2,NA())</f>
        <v>#N/A</v>
      </c>
      <c r="G2" s="13">
        <f>C2/B2</f>
        <v>0.8606776706309105</v>
      </c>
      <c r="I2" s="12"/>
    </row>
    <row r="3" spans="1:12">
      <c r="A3" s="3" t="s">
        <v>10</v>
      </c>
      <c r="B3" s="3">
        <f>SUMIFS(Данные!C:C,Данные!$E:$E,График!$C$14,Данные!$B:$B,$A3)</f>
        <v>5865.4</v>
      </c>
      <c r="C3" s="3">
        <f>SUMIFS(Данные!D:D,Данные!$E:$E,График!$C$14,Данные!$B:$B,$A3)</f>
        <v>6839.1</v>
      </c>
      <c r="D3" s="3">
        <f t="shared" ref="D3:D11" si="0">MIN(B3:C3)</f>
        <v>5865.4</v>
      </c>
      <c r="E3" s="3" t="e">
        <f t="shared" ref="E3:E11" si="1">IF(B3&gt;C3,B3-C3,NA())</f>
        <v>#N/A</v>
      </c>
      <c r="F3" s="3">
        <f t="shared" ref="F3:F11" si="2">IF(C3&gt;B3,C3-B3,NA())</f>
        <v>973.70000000000073</v>
      </c>
      <c r="G3" s="13">
        <f t="shared" ref="G3:G11" si="3">C3/B3</f>
        <v>1.1660074334231256</v>
      </c>
    </row>
    <row r="4" spans="1:12">
      <c r="A4" s="3" t="s">
        <v>11</v>
      </c>
      <c r="B4" s="3">
        <f>SUMIFS(Данные!C:C,Данные!$E:$E,График!$C$14,Данные!$B:$B,$A4)</f>
        <v>52039.4</v>
      </c>
      <c r="C4" s="3">
        <f>SUMIFS(Данные!D:D,Данные!$E:$E,График!$C$14,Данные!$B:$B,$A4)</f>
        <v>18495.400000000001</v>
      </c>
      <c r="D4" s="3">
        <f t="shared" si="0"/>
        <v>18495.400000000001</v>
      </c>
      <c r="E4" s="3">
        <f t="shared" si="1"/>
        <v>33544</v>
      </c>
      <c r="F4" s="3" t="e">
        <f t="shared" si="2"/>
        <v>#N/A</v>
      </c>
      <c r="G4" s="13">
        <f t="shared" si="3"/>
        <v>0.35541147668881656</v>
      </c>
    </row>
    <row r="5" spans="1:12">
      <c r="A5" s="3" t="s">
        <v>12</v>
      </c>
      <c r="B5" s="3">
        <f>SUMIFS(Данные!C:C,Данные!$E:$E,График!$C$14,Данные!$B:$B,$A5)</f>
        <v>60570.5</v>
      </c>
      <c r="C5" s="3">
        <f>SUMIFS(Данные!D:D,Данные!$E:$E,График!$C$14,Данные!$B:$B,$A5)</f>
        <v>256126.6</v>
      </c>
      <c r="D5" s="3">
        <f t="shared" si="0"/>
        <v>60570.5</v>
      </c>
      <c r="E5" s="3" t="e">
        <f t="shared" si="1"/>
        <v>#N/A</v>
      </c>
      <c r="F5" s="3">
        <f t="shared" si="2"/>
        <v>195556.1</v>
      </c>
      <c r="G5" s="13">
        <f t="shared" si="3"/>
        <v>4.2285700134553954</v>
      </c>
    </row>
    <row r="6" spans="1:12">
      <c r="A6" s="3" t="s">
        <v>13</v>
      </c>
      <c r="B6" s="3">
        <f>SUMIFS(Данные!C:C,Данные!$E:$E,График!$C$14,Данные!$B:$B,$A6)</f>
        <v>315295.40000000002</v>
      </c>
      <c r="C6" s="3">
        <f>SUMIFS(Данные!D:D,Данные!$E:$E,График!$C$14,Данные!$B:$B,$A6)</f>
        <v>396336.6</v>
      </c>
      <c r="D6" s="3">
        <f t="shared" si="0"/>
        <v>315295.40000000002</v>
      </c>
      <c r="E6" s="3" t="e">
        <f t="shared" si="1"/>
        <v>#N/A</v>
      </c>
      <c r="F6" s="3">
        <f t="shared" si="2"/>
        <v>81041.199999999953</v>
      </c>
      <c r="G6" s="13">
        <f t="shared" si="3"/>
        <v>1.257032611322588</v>
      </c>
    </row>
    <row r="7" spans="1:12">
      <c r="A7" s="3" t="s">
        <v>14</v>
      </c>
      <c r="B7" s="3">
        <f>SUMIFS(Данные!C:C,Данные!$E:$E,График!$C$14,Данные!$B:$B,$A7)</f>
        <v>24982.2</v>
      </c>
      <c r="C7" s="3">
        <f>SUMIFS(Данные!D:D,Данные!$E:$E,График!$C$14,Данные!$B:$B,$A7)</f>
        <v>23976.2</v>
      </c>
      <c r="D7" s="3">
        <f t="shared" si="0"/>
        <v>23976.2</v>
      </c>
      <c r="E7" s="3">
        <f t="shared" si="1"/>
        <v>1006</v>
      </c>
      <c r="F7" s="3" t="e">
        <f t="shared" si="2"/>
        <v>#N/A</v>
      </c>
      <c r="G7" s="13">
        <f t="shared" si="3"/>
        <v>0.95973132870603872</v>
      </c>
    </row>
    <row r="8" spans="1:12">
      <c r="A8" s="3" t="s">
        <v>15</v>
      </c>
      <c r="B8" s="3">
        <f>SUMIFS(Данные!C:C,Данные!$E:$E,График!$C$14,Данные!$B:$B,$A8)</f>
        <v>35549.4</v>
      </c>
      <c r="C8" s="3">
        <f>SUMIFS(Данные!D:D,Данные!$E:$E,График!$C$14,Данные!$B:$B,$A8)</f>
        <v>31318.1</v>
      </c>
      <c r="D8" s="3">
        <f t="shared" si="0"/>
        <v>31318.1</v>
      </c>
      <c r="E8" s="3">
        <f t="shared" si="1"/>
        <v>4231.3000000000029</v>
      </c>
      <c r="F8" s="3" t="e">
        <f t="shared" si="2"/>
        <v>#N/A</v>
      </c>
      <c r="G8" s="13">
        <f t="shared" si="3"/>
        <v>0.88097408113779685</v>
      </c>
    </row>
    <row r="9" spans="1:12">
      <c r="A9" s="3" t="s">
        <v>16</v>
      </c>
      <c r="B9" s="3">
        <f>SUMIFS(Данные!C:C,Данные!$E:$E,График!$C$14,Данные!$B:$B,$A9)</f>
        <v>19205.599999999999</v>
      </c>
      <c r="C9" s="3">
        <f>SUMIFS(Данные!D:D,Данные!$E:$E,График!$C$14,Данные!$B:$B,$A9)</f>
        <v>13854.6</v>
      </c>
      <c r="D9" s="3">
        <f t="shared" si="0"/>
        <v>13854.6</v>
      </c>
      <c r="E9" s="3">
        <f t="shared" si="1"/>
        <v>5350.9999999999982</v>
      </c>
      <c r="F9" s="3" t="e">
        <f t="shared" si="2"/>
        <v>#N/A</v>
      </c>
      <c r="G9" s="13">
        <f t="shared" si="3"/>
        <v>0.72138334652393055</v>
      </c>
    </row>
    <row r="10" spans="1:12">
      <c r="A10" s="3" t="s">
        <v>17</v>
      </c>
      <c r="B10" s="3">
        <f>SUMIFS(Данные!C:C,Данные!$E:$E,График!$C$14,Данные!$B:$B,$A10)</f>
        <v>33.1</v>
      </c>
      <c r="C10" s="3">
        <f>SUMIFS(Данные!D:D,Данные!$E:$E,График!$C$14,Данные!$B:$B,$A10)</f>
        <v>60</v>
      </c>
      <c r="D10" s="3">
        <f t="shared" si="0"/>
        <v>33.1</v>
      </c>
      <c r="E10" s="3" t="e">
        <f t="shared" si="1"/>
        <v>#N/A</v>
      </c>
      <c r="F10" s="3">
        <f t="shared" si="2"/>
        <v>26.9</v>
      </c>
      <c r="G10" s="13">
        <f t="shared" si="3"/>
        <v>1.8126888217522659</v>
      </c>
    </row>
    <row r="11" spans="1:12">
      <c r="A11" s="3" t="s">
        <v>22</v>
      </c>
      <c r="B11" s="3">
        <f>SUMIFS(Данные!C:C,Данные!$E:$E,График!$C$14,Данные!$B:$B,$A11)</f>
        <v>0</v>
      </c>
      <c r="C11" s="3">
        <f>SUMIFS(Данные!D:D,Данные!$E:$E,График!$C$14,Данные!$B:$B,$A11)</f>
        <v>0</v>
      </c>
      <c r="D11" s="3">
        <f t="shared" si="0"/>
        <v>0</v>
      </c>
      <c r="E11" s="3" t="e">
        <f t="shared" si="1"/>
        <v>#N/A</v>
      </c>
      <c r="F11" s="3" t="e">
        <f t="shared" si="2"/>
        <v>#N/A</v>
      </c>
      <c r="G11" s="13" t="e">
        <f t="shared" si="3"/>
        <v>#DIV/0!</v>
      </c>
    </row>
    <row r="12" spans="1:12" ht="21">
      <c r="A12" s="10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>
      <c r="E13" s="8"/>
      <c r="F13" s="6"/>
    </row>
    <row r="14" spans="1:12">
      <c r="E14" s="7"/>
      <c r="F14" s="9"/>
    </row>
  </sheetData>
  <mergeCells count="1">
    <mergeCell ref="B12:L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1"/>
  <sheetViews>
    <sheetView workbookViewId="0">
      <selection activeCell="D9" sqref="D9"/>
    </sheetView>
  </sheetViews>
  <sheetFormatPr defaultRowHeight="15"/>
  <cols>
    <col min="1" max="1" width="10.28515625" bestFit="1" customWidth="1"/>
    <col min="2" max="2" width="56.5703125" customWidth="1"/>
    <col min="5" max="5" width="9.140625" style="2"/>
    <col min="6" max="6" width="29.140625" customWidth="1"/>
  </cols>
  <sheetData>
    <row r="1" spans="1:17" ht="60">
      <c r="A1" s="1" t="s">
        <v>5</v>
      </c>
      <c r="B1" s="1" t="s">
        <v>0</v>
      </c>
      <c r="C1" s="14" t="s">
        <v>18</v>
      </c>
      <c r="D1" s="1" t="s">
        <v>1</v>
      </c>
      <c r="E1" s="5" t="s">
        <v>6</v>
      </c>
      <c r="F1" s="10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>
      <c r="A2" s="4">
        <v>43921</v>
      </c>
      <c r="B2" s="3" t="s">
        <v>12</v>
      </c>
      <c r="C2" s="3">
        <v>60570.5</v>
      </c>
      <c r="D2" s="3">
        <v>256126.6</v>
      </c>
      <c r="E2" s="2" t="str">
        <f>YEAR(A2)&amp;" год"</f>
        <v>2020 год</v>
      </c>
      <c r="F2" s="11"/>
      <c r="G2" s="3"/>
    </row>
    <row r="3" spans="1:17">
      <c r="A3" s="4">
        <v>44255</v>
      </c>
      <c r="B3" s="3" t="s">
        <v>12</v>
      </c>
      <c r="C3" s="16">
        <f>D2</f>
        <v>256126.6</v>
      </c>
      <c r="D3" s="3">
        <v>167442.29999999999</v>
      </c>
      <c r="E3" s="2" t="str">
        <f t="shared" ref="E3:E31" si="0">YEAR(A3)&amp;" год"</f>
        <v>2021 год</v>
      </c>
      <c r="F3" s="11"/>
      <c r="G3" s="3"/>
    </row>
    <row r="4" spans="1:17">
      <c r="A4" s="4">
        <v>44592</v>
      </c>
      <c r="B4" s="3" t="s">
        <v>12</v>
      </c>
      <c r="C4" s="16">
        <f>D3</f>
        <v>167442.29999999999</v>
      </c>
      <c r="D4" s="3">
        <v>122306.2</v>
      </c>
      <c r="E4" s="2" t="str">
        <f t="shared" si="0"/>
        <v>2022 год</v>
      </c>
      <c r="F4" s="11"/>
      <c r="G4" s="3"/>
    </row>
    <row r="5" spans="1:17">
      <c r="A5" s="4">
        <v>43921</v>
      </c>
      <c r="B5" s="3" t="s">
        <v>11</v>
      </c>
      <c r="C5" s="3">
        <v>52039.4</v>
      </c>
      <c r="D5" s="3">
        <v>18495.400000000001</v>
      </c>
      <c r="E5" s="2" t="str">
        <f t="shared" si="0"/>
        <v>2020 год</v>
      </c>
      <c r="F5" s="11"/>
      <c r="G5" s="3"/>
    </row>
    <row r="6" spans="1:17">
      <c r="A6" s="4">
        <v>44255</v>
      </c>
      <c r="B6" s="3" t="s">
        <v>11</v>
      </c>
      <c r="C6" s="16">
        <f>D5</f>
        <v>18495.400000000001</v>
      </c>
      <c r="D6" s="3">
        <v>18973.7</v>
      </c>
      <c r="E6" s="2" t="str">
        <f t="shared" si="0"/>
        <v>2021 год</v>
      </c>
      <c r="F6" s="11"/>
      <c r="G6" s="3"/>
    </row>
    <row r="7" spans="1:17">
      <c r="A7" s="4">
        <v>44592</v>
      </c>
      <c r="B7" s="3" t="s">
        <v>11</v>
      </c>
      <c r="C7" s="16">
        <f>D6</f>
        <v>18973.7</v>
      </c>
      <c r="D7" s="3">
        <v>18990.3</v>
      </c>
      <c r="E7" s="2" t="str">
        <f t="shared" si="0"/>
        <v>2022 год</v>
      </c>
      <c r="F7" s="11"/>
      <c r="G7" s="3"/>
    </row>
    <row r="8" spans="1:17">
      <c r="A8" s="4">
        <v>43921</v>
      </c>
      <c r="B8" s="3" t="s">
        <v>16</v>
      </c>
      <c r="C8" s="3">
        <v>19205.599999999999</v>
      </c>
      <c r="D8" s="3">
        <v>13854.6</v>
      </c>
      <c r="E8" s="2" t="str">
        <f t="shared" si="0"/>
        <v>2020 год</v>
      </c>
      <c r="F8" s="11"/>
      <c r="G8" s="3"/>
    </row>
    <row r="9" spans="1:17">
      <c r="A9" s="4">
        <v>44255</v>
      </c>
      <c r="B9" s="3" t="s">
        <v>16</v>
      </c>
      <c r="C9" s="16">
        <f>D8</f>
        <v>13854.6</v>
      </c>
      <c r="D9" s="3">
        <v>10723.4</v>
      </c>
      <c r="E9" s="2" t="str">
        <f t="shared" si="0"/>
        <v>2021 год</v>
      </c>
      <c r="F9" s="11"/>
      <c r="G9" s="3"/>
    </row>
    <row r="10" spans="1:17">
      <c r="A10" s="4">
        <v>44592</v>
      </c>
      <c r="B10" s="3" t="s">
        <v>16</v>
      </c>
      <c r="C10" s="16">
        <f>D9</f>
        <v>10723.4</v>
      </c>
      <c r="D10" s="3">
        <v>10792.6</v>
      </c>
      <c r="E10" s="2" t="str">
        <f t="shared" si="0"/>
        <v>2022 год</v>
      </c>
      <c r="F10" s="11"/>
      <c r="G10" s="3"/>
    </row>
    <row r="11" spans="1:17">
      <c r="A11" s="4">
        <v>43921</v>
      </c>
      <c r="B11" s="3" t="s">
        <v>22</v>
      </c>
      <c r="C11" s="3">
        <v>0</v>
      </c>
      <c r="D11" s="3">
        <v>0</v>
      </c>
      <c r="E11" s="2" t="str">
        <f t="shared" si="0"/>
        <v>2020 год</v>
      </c>
      <c r="F11" s="11"/>
      <c r="G11" s="3"/>
    </row>
    <row r="12" spans="1:17">
      <c r="A12" s="4">
        <v>44255</v>
      </c>
      <c r="B12" s="3" t="s">
        <v>22</v>
      </c>
      <c r="C12" s="16">
        <f>D11</f>
        <v>0</v>
      </c>
      <c r="D12" s="3">
        <v>6377.9</v>
      </c>
      <c r="E12" s="2" t="str">
        <f t="shared" si="0"/>
        <v>2021 год</v>
      </c>
      <c r="F12" s="11"/>
      <c r="G12" s="3"/>
    </row>
    <row r="13" spans="1:17">
      <c r="A13" s="4">
        <v>44592</v>
      </c>
      <c r="B13" s="3" t="s">
        <v>22</v>
      </c>
      <c r="C13" s="16">
        <f>D12</f>
        <v>6377.9</v>
      </c>
      <c r="D13" s="3">
        <v>12805.8</v>
      </c>
      <c r="E13" s="2" t="str">
        <f t="shared" si="0"/>
        <v>2022 год</v>
      </c>
      <c r="F13" s="11"/>
      <c r="G13" s="3"/>
    </row>
    <row r="14" spans="1:17">
      <c r="A14" s="4">
        <v>43921</v>
      </c>
      <c r="B14" s="3" t="s">
        <v>14</v>
      </c>
      <c r="C14" s="3">
        <v>24982.2</v>
      </c>
      <c r="D14" s="3">
        <v>23976.2</v>
      </c>
      <c r="E14" s="2" t="str">
        <f t="shared" si="0"/>
        <v>2020 год</v>
      </c>
      <c r="F14" s="11"/>
      <c r="G14" s="3"/>
    </row>
    <row r="15" spans="1:17">
      <c r="A15" s="4">
        <v>44255</v>
      </c>
      <c r="B15" s="3" t="s">
        <v>14</v>
      </c>
      <c r="C15" s="16">
        <f>D14</f>
        <v>23976.2</v>
      </c>
      <c r="D15" s="3">
        <v>18509.099999999999</v>
      </c>
      <c r="E15" s="2" t="str">
        <f t="shared" si="0"/>
        <v>2021 год</v>
      </c>
      <c r="F15" s="11"/>
      <c r="G15" s="3"/>
    </row>
    <row r="16" spans="1:17">
      <c r="A16" s="4">
        <v>44592</v>
      </c>
      <c r="B16" s="3" t="s">
        <v>14</v>
      </c>
      <c r="C16" s="16">
        <f>D15</f>
        <v>18509.099999999999</v>
      </c>
      <c r="D16" s="3">
        <v>18628.900000000001</v>
      </c>
      <c r="E16" s="2" t="str">
        <f t="shared" si="0"/>
        <v>2022 год</v>
      </c>
      <c r="F16" s="11"/>
      <c r="G16" s="3"/>
    </row>
    <row r="17" spans="1:11">
      <c r="A17" s="4">
        <v>43921</v>
      </c>
      <c r="B17" s="3" t="s">
        <v>17</v>
      </c>
      <c r="C17" s="3">
        <v>33.1</v>
      </c>
      <c r="D17" s="3">
        <v>60</v>
      </c>
      <c r="E17" s="2" t="str">
        <f t="shared" si="0"/>
        <v>2020 год</v>
      </c>
      <c r="F17" s="11"/>
      <c r="G17" s="3"/>
    </row>
    <row r="18" spans="1:11">
      <c r="A18" s="4">
        <v>44255</v>
      </c>
      <c r="B18" s="3" t="s">
        <v>17</v>
      </c>
      <c r="C18" s="16">
        <f>D17</f>
        <v>60</v>
      </c>
      <c r="D18" s="3">
        <v>60</v>
      </c>
      <c r="E18" s="2" t="str">
        <f t="shared" si="0"/>
        <v>2021 год</v>
      </c>
      <c r="F18" s="11"/>
      <c r="G18" s="3"/>
    </row>
    <row r="19" spans="1:11">
      <c r="A19" s="4">
        <v>44592</v>
      </c>
      <c r="B19" s="3" t="s">
        <v>17</v>
      </c>
      <c r="C19" s="16">
        <f>D18</f>
        <v>60</v>
      </c>
      <c r="D19" s="3">
        <v>0</v>
      </c>
      <c r="E19" s="2" t="str">
        <f t="shared" si="0"/>
        <v>2022 год</v>
      </c>
      <c r="F19" s="11"/>
      <c r="G19" s="3"/>
    </row>
    <row r="20" spans="1:11">
      <c r="A20" s="4">
        <v>43921</v>
      </c>
      <c r="B20" t="s">
        <v>9</v>
      </c>
      <c r="C20" s="3">
        <v>105089.4</v>
      </c>
      <c r="D20" s="3">
        <v>90448.1</v>
      </c>
      <c r="E20" s="2" t="str">
        <f t="shared" si="0"/>
        <v>2020 год</v>
      </c>
      <c r="G20" s="3"/>
    </row>
    <row r="21" spans="1:11">
      <c r="A21" s="4">
        <v>44255</v>
      </c>
      <c r="B21" t="s">
        <v>9</v>
      </c>
      <c r="C21" s="16">
        <f>D20</f>
        <v>90448.1</v>
      </c>
      <c r="D21" s="3">
        <v>70024</v>
      </c>
      <c r="E21" s="2" t="str">
        <f t="shared" si="0"/>
        <v>2021 год</v>
      </c>
      <c r="G21" s="3"/>
      <c r="H21" s="3"/>
      <c r="J21" s="3"/>
      <c r="K21" s="3"/>
    </row>
    <row r="22" spans="1:11">
      <c r="A22" s="4">
        <v>44592</v>
      </c>
      <c r="B22" t="s">
        <v>9</v>
      </c>
      <c r="C22" s="16">
        <f>D21</f>
        <v>70024</v>
      </c>
      <c r="D22" s="3">
        <v>70581.899999999994</v>
      </c>
      <c r="E22" s="2" t="str">
        <f t="shared" si="0"/>
        <v>2022 год</v>
      </c>
      <c r="G22" s="3"/>
      <c r="H22" s="3"/>
      <c r="J22" s="3"/>
      <c r="K22" s="3"/>
    </row>
    <row r="23" spans="1:11">
      <c r="A23" s="4">
        <v>43921</v>
      </c>
      <c r="B23" s="3" t="s">
        <v>10</v>
      </c>
      <c r="C23" s="3">
        <v>5865.4</v>
      </c>
      <c r="D23" s="3">
        <v>6839.1</v>
      </c>
      <c r="E23" s="2" t="str">
        <f t="shared" si="0"/>
        <v>2020 год</v>
      </c>
      <c r="G23" s="3"/>
      <c r="H23" s="3"/>
      <c r="J23" s="3"/>
      <c r="K23" s="3"/>
    </row>
    <row r="24" spans="1:11">
      <c r="A24" s="4">
        <v>44255</v>
      </c>
      <c r="B24" s="3" t="s">
        <v>10</v>
      </c>
      <c r="C24" s="16">
        <f>D23</f>
        <v>6839.1</v>
      </c>
      <c r="D24" s="3">
        <v>5549.9</v>
      </c>
      <c r="E24" s="2" t="str">
        <f t="shared" si="0"/>
        <v>2021 год</v>
      </c>
      <c r="G24" s="3"/>
      <c r="H24" s="3"/>
      <c r="J24" s="3"/>
      <c r="K24" s="3"/>
    </row>
    <row r="25" spans="1:11">
      <c r="A25" s="4">
        <v>44592</v>
      </c>
      <c r="B25" s="3" t="s">
        <v>10</v>
      </c>
      <c r="C25" s="16">
        <f>D24</f>
        <v>5549.9</v>
      </c>
      <c r="D25" s="3">
        <v>5578.3</v>
      </c>
      <c r="E25" s="2" t="str">
        <f t="shared" si="0"/>
        <v>2022 год</v>
      </c>
      <c r="G25" s="3"/>
      <c r="H25" s="3"/>
      <c r="J25" s="3"/>
      <c r="K25" s="3"/>
    </row>
    <row r="26" spans="1:11">
      <c r="A26" s="4">
        <v>43921</v>
      </c>
      <c r="B26" s="3" t="s">
        <v>13</v>
      </c>
      <c r="C26" s="3">
        <v>315295.40000000002</v>
      </c>
      <c r="D26" s="3">
        <v>396336.6</v>
      </c>
      <c r="E26" s="2" t="str">
        <f t="shared" si="0"/>
        <v>2020 год</v>
      </c>
      <c r="F26" s="11"/>
      <c r="G26" s="3"/>
      <c r="H26" s="3"/>
      <c r="J26" s="3"/>
      <c r="K26" s="3"/>
    </row>
    <row r="27" spans="1:11">
      <c r="A27" s="4">
        <v>44255</v>
      </c>
      <c r="B27" s="3" t="s">
        <v>13</v>
      </c>
      <c r="C27" s="16">
        <f>D26</f>
        <v>396336.6</v>
      </c>
      <c r="D27" s="3">
        <v>273486.5</v>
      </c>
      <c r="E27" s="2" t="str">
        <f t="shared" si="0"/>
        <v>2021 год</v>
      </c>
      <c r="F27" s="11"/>
      <c r="G27" s="3"/>
      <c r="H27" s="3"/>
      <c r="J27" s="3"/>
      <c r="K27" s="3"/>
    </row>
    <row r="28" spans="1:11">
      <c r="A28" s="4">
        <v>44592</v>
      </c>
      <c r="B28" s="3" t="s">
        <v>13</v>
      </c>
      <c r="C28" s="16">
        <f>D27</f>
        <v>273486.5</v>
      </c>
      <c r="D28" s="3">
        <v>274276.3</v>
      </c>
      <c r="E28" s="2" t="str">
        <f t="shared" si="0"/>
        <v>2022 год</v>
      </c>
      <c r="F28" s="11"/>
      <c r="G28" s="3"/>
      <c r="H28" s="3"/>
      <c r="J28" s="3"/>
      <c r="K28" s="3"/>
    </row>
    <row r="29" spans="1:11">
      <c r="A29" s="4">
        <v>43921</v>
      </c>
      <c r="B29" s="3" t="s">
        <v>15</v>
      </c>
      <c r="C29" s="3">
        <v>35549.4</v>
      </c>
      <c r="D29" s="3">
        <v>31318.1</v>
      </c>
      <c r="E29" s="2" t="str">
        <f t="shared" si="0"/>
        <v>2020 год</v>
      </c>
      <c r="F29" s="11"/>
      <c r="G29" s="3"/>
      <c r="H29" s="3"/>
      <c r="J29" s="3"/>
      <c r="K29" s="3"/>
    </row>
    <row r="30" spans="1:11">
      <c r="A30" s="4">
        <v>44255</v>
      </c>
      <c r="B30" s="3" t="s">
        <v>15</v>
      </c>
      <c r="C30" s="16">
        <f>D29</f>
        <v>31318.1</v>
      </c>
      <c r="D30" s="3">
        <v>31414</v>
      </c>
      <c r="E30" s="2" t="str">
        <f t="shared" si="0"/>
        <v>2021 год</v>
      </c>
      <c r="F30" s="11"/>
      <c r="G30" s="3"/>
      <c r="H30" s="3"/>
      <c r="J30" s="3"/>
      <c r="K30" s="3"/>
    </row>
    <row r="31" spans="1:11">
      <c r="A31" s="4">
        <v>44592</v>
      </c>
      <c r="B31" s="3" t="s">
        <v>15</v>
      </c>
      <c r="C31" s="16">
        <f>D30</f>
        <v>31414</v>
      </c>
      <c r="D31" s="3">
        <v>31518.799999999999</v>
      </c>
      <c r="E31" s="2" t="str">
        <f t="shared" si="0"/>
        <v>2022 год</v>
      </c>
      <c r="F31" s="11"/>
      <c r="G31" s="3"/>
    </row>
    <row r="33" spans="3:4">
      <c r="C33">
        <f>C2+C5+C8+C11+C14+C17+C20+C23+C26+C29</f>
        <v>618630.40000000002</v>
      </c>
      <c r="D33">
        <f>D2+D5+D8+D11+D14+D17+D20+D23+D26+D29</f>
        <v>837454.7</v>
      </c>
    </row>
    <row r="34" spans="3:4">
      <c r="C34">
        <v>618630.40000000002</v>
      </c>
      <c r="D34">
        <f>D3+D6+D9+D12+D15+D18+D21+D24+D27+D30</f>
        <v>602560.80000000005</v>
      </c>
    </row>
    <row r="35" spans="3:4">
      <c r="C35">
        <f>C33-C34</f>
        <v>0</v>
      </c>
      <c r="D35">
        <f>D4+D7+D10+D13+D16+D19+D22+D25+D28+D31</f>
        <v>565479.1</v>
      </c>
    </row>
    <row r="36" spans="3:4">
      <c r="D36">
        <v>837454.7</v>
      </c>
    </row>
    <row r="37" spans="3:4">
      <c r="D37">
        <v>602560.79999999993</v>
      </c>
    </row>
    <row r="38" spans="3:4">
      <c r="D38">
        <v>565479.10000000009</v>
      </c>
    </row>
    <row r="39" spans="3:4">
      <c r="D39">
        <f>D33-D36</f>
        <v>0</v>
      </c>
    </row>
    <row r="40" spans="3:4">
      <c r="D40">
        <f t="shared" ref="D40:D41" si="1">D34-D37</f>
        <v>0</v>
      </c>
    </row>
    <row r="41" spans="3:4">
      <c r="D41">
        <f t="shared" si="1"/>
        <v>0</v>
      </c>
    </row>
  </sheetData>
  <autoFilter ref="A1:H31"/>
  <sortState ref="A2:F31">
    <sortCondition ref="B2:B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L19"/>
  <sheetViews>
    <sheetView showGridLines="0" zoomScale="160" zoomScaleNormal="160" workbookViewId="0">
      <selection activeCell="D9" sqref="D9"/>
    </sheetView>
  </sheetViews>
  <sheetFormatPr defaultRowHeight="15"/>
  <cols>
    <col min="1" max="1" width="2.42578125" customWidth="1"/>
    <col min="2" max="2" width="15.28515625" bestFit="1" customWidth="1"/>
    <col min="3" max="3" width="12" bestFit="1" customWidth="1"/>
    <col min="4" max="4" width="11.85546875" bestFit="1" customWidth="1"/>
  </cols>
  <sheetData>
    <row r="1" spans="2:4" ht="22.5" customHeight="1">
      <c r="B1" s="25" t="s">
        <v>24</v>
      </c>
      <c r="C1" s="25" t="s">
        <v>25</v>
      </c>
      <c r="D1" s="25" t="str">
        <f>ОбработкаДох!B8</f>
        <v>2020 год</v>
      </c>
    </row>
    <row r="2" spans="2:4">
      <c r="B2" s="26" t="str">
        <f>ОбработкаДох!A2</f>
        <v>Налоговые доходы</v>
      </c>
      <c r="C2" s="27">
        <f>ОбработкаДох!B2</f>
        <v>186605.6</v>
      </c>
      <c r="D2" s="27">
        <f>ОбработкаДох!C2</f>
        <v>184143.3</v>
      </c>
    </row>
    <row r="3" spans="2:4">
      <c r="B3" s="26" t="str">
        <f>ОбработкаДох!A3</f>
        <v>Неналоговые доходы</v>
      </c>
      <c r="C3" s="27">
        <f>ОбработкаДох!B3</f>
        <v>34067.4</v>
      </c>
      <c r="D3" s="27">
        <f>ОбработкаДох!C3</f>
        <v>31520</v>
      </c>
    </row>
    <row r="4" spans="2:4">
      <c r="B4" s="26" t="str">
        <f>ОбработкаДох!A4</f>
        <v>Безвозмездные поступления из областного бюджета</v>
      </c>
      <c r="C4" s="27">
        <f>ОбработкаДох!B4</f>
        <v>386942.3</v>
      </c>
      <c r="D4" s="27">
        <f>ОбработкаДох!C4</f>
        <v>615799.30000000005</v>
      </c>
    </row>
    <row r="5" spans="2:4">
      <c r="B5" s="26" t="str">
        <f>ОбработкаДох!A5</f>
        <v>Прочие безвозмездные поступления</v>
      </c>
      <c r="C5" s="27">
        <f>ОбработкаДох!B5</f>
        <v>1611.3</v>
      </c>
      <c r="D5" s="27">
        <f>ОбработкаДох!C5</f>
        <v>1992.2</v>
      </c>
    </row>
    <row r="6" spans="2:4">
      <c r="B6" s="26" t="str">
        <f>ОбработкаДох!A6</f>
        <v>Всего доходов</v>
      </c>
      <c r="C6" s="27">
        <f>ОбработкаДох!B6</f>
        <v>609226.6</v>
      </c>
      <c r="D6" s="27">
        <f>ОбработкаДох!C6</f>
        <v>833454.8</v>
      </c>
    </row>
    <row r="19" spans="2:12" ht="21"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"/>
  <sheetViews>
    <sheetView showGridLines="0" zoomScale="90" zoomScaleNormal="90" workbookViewId="0">
      <selection activeCell="D9" sqref="D9"/>
    </sheetView>
  </sheetViews>
  <sheetFormatPr defaultRowHeight="15"/>
  <cols>
    <col min="1" max="1" width="16.140625" customWidth="1"/>
    <col min="2" max="3" width="12.85546875" customWidth="1"/>
    <col min="4" max="4" width="22.7109375" bestFit="1" customWidth="1"/>
    <col min="5" max="5" width="18.85546875" bestFit="1" customWidth="1"/>
    <col min="6" max="6" width="18.7109375" bestFit="1" customWidth="1"/>
    <col min="7" max="7" width="11.85546875" bestFit="1" customWidth="1"/>
  </cols>
  <sheetData>
    <row r="1" spans="1:14">
      <c r="A1" s="28" t="s">
        <v>24</v>
      </c>
      <c r="B1" s="28" t="str">
        <f>IF(C1="2020 год","2019 год",IF(C1="2021 год","2020 год",IF(C1="2022 год","2021 год")))</f>
        <v>2019 год</v>
      </c>
      <c r="C1" s="28" t="str">
        <f>График!C14</f>
        <v>2020 год</v>
      </c>
      <c r="D1" s="28" t="s">
        <v>26</v>
      </c>
      <c r="E1" s="28" t="s">
        <v>27</v>
      </c>
      <c r="F1" s="28" t="s">
        <v>28</v>
      </c>
    </row>
    <row r="2" spans="1:14">
      <c r="A2" s="26" t="s">
        <v>29</v>
      </c>
      <c r="B2" s="27">
        <f>SUMIFS(ДанныеДох!C:C,ДанныеДох!$A:$A,$C$1,ДанныеДох!$B:$B,$A2)</f>
        <v>186605.6</v>
      </c>
      <c r="C2" s="27">
        <f>SUMIFS(ДанныеДох!D:D,ДанныеДох!$A:$A,$C$1,ДанныеДох!$B:$B,$A2)</f>
        <v>184143.3</v>
      </c>
      <c r="D2" s="29">
        <v>1.2</v>
      </c>
      <c r="E2" s="29">
        <f>C2/B2</f>
        <v>0.98680479042429581</v>
      </c>
      <c r="F2" s="29">
        <f>D2/C2</f>
        <v>6.5166639242372656E-6</v>
      </c>
    </row>
    <row r="3" spans="1:14">
      <c r="A3" s="26" t="s">
        <v>30</v>
      </c>
      <c r="B3" s="27">
        <f>SUMIFS(ДанныеДох!C:C,ДанныеДох!$A:$A,$C$1,ДанныеДох!$B:$B,A3)</f>
        <v>34067.4</v>
      </c>
      <c r="C3" s="27">
        <f>SUMIFS(ДанныеДох!D:D,ДанныеДох!$A:$A,$C$1,ДанныеДох!$B:$B,$A3)</f>
        <v>31520</v>
      </c>
      <c r="D3" s="29">
        <v>1.2</v>
      </c>
      <c r="E3" s="29">
        <f t="shared" ref="E3:E6" si="0">C3/B3</f>
        <v>0.92522470162090442</v>
      </c>
      <c r="F3" s="29">
        <f t="shared" ref="F3:F6" si="1">D3/C3</f>
        <v>3.8071065989847716E-5</v>
      </c>
    </row>
    <row r="4" spans="1:14">
      <c r="A4" s="26" t="s">
        <v>31</v>
      </c>
      <c r="B4" s="27">
        <f>SUMIFS(ДанныеДох!C:C,ДанныеДох!$A:$A,$C$1,ДанныеДох!$B:$B,A4)</f>
        <v>386942.3</v>
      </c>
      <c r="C4" s="27">
        <f>SUMIFS(ДанныеДох!D:D,ДанныеДох!$A:$A,$C$1,ДанныеДох!$B:$B,$A4)</f>
        <v>615799.30000000005</v>
      </c>
      <c r="D4" s="29">
        <v>1.2</v>
      </c>
      <c r="E4" s="29">
        <f t="shared" si="0"/>
        <v>1.5914499396938511</v>
      </c>
      <c r="F4" s="29">
        <f t="shared" si="1"/>
        <v>1.9486868530055164E-6</v>
      </c>
    </row>
    <row r="5" spans="1:14">
      <c r="A5" s="26" t="s">
        <v>32</v>
      </c>
      <c r="B5" s="27">
        <f>SUMIFS(ДанныеДох!C:C,ДанныеДох!$A:$A,$C$1,ДанныеДох!$B:$B,A5)</f>
        <v>1611.3</v>
      </c>
      <c r="C5" s="27">
        <f>SUMIFS(ДанныеДох!D:D,ДанныеДох!$A:$A,$C$1,ДанныеДох!$B:$B,$A5)</f>
        <v>1992.2</v>
      </c>
      <c r="D5" s="29">
        <v>1.2</v>
      </c>
      <c r="E5" s="29">
        <f t="shared" si="0"/>
        <v>1.2363929746167692</v>
      </c>
      <c r="F5" s="29">
        <f t="shared" si="1"/>
        <v>6.0234916173074985E-4</v>
      </c>
    </row>
    <row r="6" spans="1:14">
      <c r="A6" s="26" t="s">
        <v>33</v>
      </c>
      <c r="B6" s="27">
        <f>SUMIFS(ДанныеДох!C:C,ДанныеДох!$A:$A,$C$1,ДанныеДох!$B:$B,A6)</f>
        <v>609226.6</v>
      </c>
      <c r="C6" s="27">
        <f>SUMIFS(ДанныеДох!D:D,ДанныеДох!$A:$A,$C$1,ДанныеДох!$B:$B,$A6)</f>
        <v>833454.8</v>
      </c>
      <c r="D6" s="29">
        <v>1.2</v>
      </c>
      <c r="E6" s="29">
        <f t="shared" si="0"/>
        <v>1.3680538571362446</v>
      </c>
      <c r="F6" s="29">
        <f t="shared" si="1"/>
        <v>1.4397901361897489E-6</v>
      </c>
    </row>
    <row r="8" spans="1:14" ht="21">
      <c r="A8">
        <v>1</v>
      </c>
      <c r="B8" t="str">
        <f>CHOOSE(A8,"2020 год","2021 год","2022 год")</f>
        <v>2020 год</v>
      </c>
      <c r="D8" s="10"/>
      <c r="E8" s="15"/>
      <c r="F8" s="15"/>
      <c r="G8" s="15"/>
      <c r="H8" s="15"/>
      <c r="I8" s="15"/>
      <c r="J8" s="15"/>
      <c r="K8" s="15"/>
      <c r="L8" s="15"/>
      <c r="M8" s="15"/>
      <c r="N8" s="1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D9" sqref="D9"/>
    </sheetView>
  </sheetViews>
  <sheetFormatPr defaultRowHeight="15"/>
  <cols>
    <col min="2" max="2" width="33.85546875" customWidth="1"/>
    <col min="3" max="3" width="11" customWidth="1"/>
    <col min="4" max="4" width="10" customWidth="1"/>
  </cols>
  <sheetData>
    <row r="1" spans="1:16" ht="21">
      <c r="A1" t="s">
        <v>8</v>
      </c>
      <c r="B1" s="26" t="s">
        <v>29</v>
      </c>
      <c r="C1" s="27">
        <v>186605.6</v>
      </c>
      <c r="D1" s="27">
        <v>184143.3</v>
      </c>
      <c r="E1" s="26" t="s">
        <v>34</v>
      </c>
      <c r="F1" s="10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t="s">
        <v>8</v>
      </c>
      <c r="B2" s="26" t="s">
        <v>30</v>
      </c>
      <c r="C2" s="27">
        <v>34067.4</v>
      </c>
      <c r="D2" s="27">
        <v>31520</v>
      </c>
      <c r="E2" s="26" t="s">
        <v>35</v>
      </c>
    </row>
    <row r="3" spans="1:16">
      <c r="A3" t="s">
        <v>8</v>
      </c>
      <c r="B3" s="26" t="s">
        <v>31</v>
      </c>
      <c r="C3" s="27">
        <v>386942.3</v>
      </c>
      <c r="D3" s="27">
        <v>615799.30000000005</v>
      </c>
      <c r="E3" s="26" t="s">
        <v>36</v>
      </c>
    </row>
    <row r="4" spans="1:16">
      <c r="A4" t="s">
        <v>8</v>
      </c>
      <c r="B4" s="26" t="s">
        <v>32</v>
      </c>
      <c r="C4" s="27">
        <v>1611.3</v>
      </c>
      <c r="D4" s="27">
        <v>1992.2</v>
      </c>
      <c r="E4" s="26" t="s">
        <v>37</v>
      </c>
    </row>
    <row r="5" spans="1:16">
      <c r="A5" t="s">
        <v>8</v>
      </c>
      <c r="B5" s="26" t="s">
        <v>33</v>
      </c>
      <c r="C5" s="27">
        <v>609226.6</v>
      </c>
      <c r="D5" s="27">
        <v>833454.8</v>
      </c>
      <c r="E5" s="26" t="s">
        <v>38</v>
      </c>
    </row>
    <row r="6" spans="1:16">
      <c r="A6" t="s">
        <v>39</v>
      </c>
      <c r="B6" s="26" t="s">
        <v>29</v>
      </c>
      <c r="C6" s="27">
        <f>D1</f>
        <v>184143.3</v>
      </c>
      <c r="D6" s="27">
        <v>198090.8</v>
      </c>
      <c r="E6" s="26" t="s">
        <v>34</v>
      </c>
    </row>
    <row r="7" spans="1:16">
      <c r="A7" t="s">
        <v>39</v>
      </c>
      <c r="B7" s="26" t="s">
        <v>30</v>
      </c>
      <c r="C7" s="27">
        <f t="shared" ref="C7:C10" si="0">D2</f>
        <v>31520</v>
      </c>
      <c r="D7" s="27">
        <v>31462</v>
      </c>
      <c r="E7" s="26" t="s">
        <v>35</v>
      </c>
    </row>
    <row r="8" spans="1:16">
      <c r="A8" t="s">
        <v>39</v>
      </c>
      <c r="B8" s="26" t="s">
        <v>31</v>
      </c>
      <c r="C8" s="27">
        <f t="shared" si="0"/>
        <v>615799.30000000005</v>
      </c>
      <c r="D8" s="27">
        <v>384708</v>
      </c>
      <c r="E8" s="26" t="s">
        <v>36</v>
      </c>
    </row>
    <row r="9" spans="1:16">
      <c r="A9" t="s">
        <v>39</v>
      </c>
      <c r="B9" s="26" t="s">
        <v>32</v>
      </c>
      <c r="C9" s="27">
        <f t="shared" si="0"/>
        <v>1992.2</v>
      </c>
      <c r="D9" s="27">
        <v>1300</v>
      </c>
      <c r="E9" s="26" t="s">
        <v>37</v>
      </c>
    </row>
    <row r="10" spans="1:16">
      <c r="A10" t="s">
        <v>39</v>
      </c>
      <c r="B10" s="26" t="s">
        <v>33</v>
      </c>
      <c r="C10" s="27">
        <f t="shared" si="0"/>
        <v>833454.8</v>
      </c>
      <c r="D10" s="27">
        <v>615560.80000000005</v>
      </c>
      <c r="E10" s="26" t="s">
        <v>38</v>
      </c>
    </row>
    <row r="11" spans="1:16">
      <c r="A11" t="s">
        <v>40</v>
      </c>
      <c r="B11" s="26" t="s">
        <v>29</v>
      </c>
      <c r="C11" s="27">
        <f>D6</f>
        <v>198090.8</v>
      </c>
      <c r="D11" s="27">
        <v>198233.8</v>
      </c>
      <c r="E11" s="26" t="s">
        <v>34</v>
      </c>
    </row>
    <row r="12" spans="1:16">
      <c r="A12" t="s">
        <v>40</v>
      </c>
      <c r="B12" s="26" t="s">
        <v>30</v>
      </c>
      <c r="C12" s="27">
        <f t="shared" ref="C12:C15" si="1">D7</f>
        <v>31462</v>
      </c>
      <c r="D12" s="27">
        <v>31462</v>
      </c>
      <c r="E12" s="26" t="s">
        <v>35</v>
      </c>
    </row>
    <row r="13" spans="1:16">
      <c r="A13" t="s">
        <v>40</v>
      </c>
      <c r="B13" s="26" t="s">
        <v>31</v>
      </c>
      <c r="C13" s="27">
        <f t="shared" si="1"/>
        <v>384708</v>
      </c>
      <c r="D13" s="27">
        <v>334483.3</v>
      </c>
      <c r="E13" s="26" t="s">
        <v>36</v>
      </c>
    </row>
    <row r="14" spans="1:16">
      <c r="A14" t="s">
        <v>40</v>
      </c>
      <c r="B14" s="26" t="s">
        <v>32</v>
      </c>
      <c r="C14" s="27">
        <f t="shared" si="1"/>
        <v>1300</v>
      </c>
      <c r="D14" s="27">
        <v>1300</v>
      </c>
      <c r="E14" s="26" t="s">
        <v>37</v>
      </c>
    </row>
    <row r="15" spans="1:16">
      <c r="A15" t="s">
        <v>40</v>
      </c>
      <c r="B15" s="26" t="s">
        <v>33</v>
      </c>
      <c r="C15" s="27">
        <f t="shared" si="1"/>
        <v>615560.80000000005</v>
      </c>
      <c r="D15" s="27">
        <v>565479.1</v>
      </c>
      <c r="E15" s="26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График</vt:lpstr>
      <vt:lpstr>Обработка</vt:lpstr>
      <vt:lpstr>Данные</vt:lpstr>
      <vt:lpstr>ГрафикДох</vt:lpstr>
      <vt:lpstr>ОбработкаДох</vt:lpstr>
      <vt:lpstr>ДанныеДох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</dc:creator>
  <cp:lastModifiedBy>Федор А. Перепелица</cp:lastModifiedBy>
  <dcterms:created xsi:type="dcterms:W3CDTF">2019-05-21T13:17:36Z</dcterms:created>
  <dcterms:modified xsi:type="dcterms:W3CDTF">2020-04-23T06:23:17Z</dcterms:modified>
</cp:coreProperties>
</file>